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1" name="使い方" state="visible" r:id="rId4"/>
    <sheet sheetId="2" name="設定" state="visible" r:id="rId5"/>
    <sheet sheetId="3" name="行事の一覧" state="visible" r:id="rId6"/>
    <sheet sheetId="4" name="配る予定表" state="visible" r:id="rId7"/>
    <sheet sheetId="5" name="祝日" state="visible" r:id="rId8"/>
  </sheets>
  <definedNames>
    <definedName name="_xlnm.Print_Area" localSheetId="0">'使い方'!$A$1:$D$13</definedName>
    <definedName name="_xlnm.Print_Area" localSheetId="1">'設定'!$A$1:$B$10</definedName>
    <definedName name="_xlnm.Print_Area" localSheetId="2">'行事の一覧'!$A$1:$P$44</definedName>
    <definedName name="_xlnm.Print_Titles" localSheetId="2">'行事の一覧'!$4:$4</definedName>
    <definedName name="_xlnm.Print_Area" localSheetId="3">'配る予定表'!$A$1:$E$37</definedName>
    <definedName name="_xlnm.Print_Area" localSheetId="4">'祝日'!$A$1:$E$30</definedName>
  </definedNames>
  <calcPr calcId="171027" fullCalcOnLoad="1"/>
</workbook>
</file>

<file path=xl/sharedStrings.xml><?xml version="1.0" encoding="utf-8"?>
<sst xmlns="http://schemas.openxmlformats.org/spreadsheetml/2006/main" count="182" uniqueCount="131">
  <si>
    <t>行事予定表の使い方</t>
  </si>
  <si>
    <t>手順</t>
  </si>
  <si>
    <t>いつ</t>
  </si>
  <si>
    <t>何をする</t>
  </si>
  <si>
    <t>どこに入れる</t>
  </si>
  <si>
    <t>総会の後</t>
  </si>
  <si>
    <t>自治会名・年度・配る日・問い合わせ先を入れる</t>
  </si>
  <si>
    <t>設定 B3・B4・B7・B8</t>
  </si>
  <si>
    <t>祝日の表を、その年度の内閣府の一覧に合わせる</t>
  </si>
  <si>
    <t>祝日</t>
  </si>
  <si>
    <t>総会で通った事業計画の行事を、1行に1つ入れる。決め方は「日にち」「第○曜日」「月だけ」から選ぶ</t>
  </si>
  <si>
    <t>行事の一覧 B〜F・I〜N</t>
  </si>
  <si>
    <t>「確認」の列に文字が出た行を見直す</t>
  </si>
  <si>
    <t>行事の一覧 O</t>
  </si>
  <si>
    <t>配る日</t>
  </si>
  <si>
    <t>「配る予定表」を印刷して配る</t>
  </si>
  <si>
    <t>配る予定表</t>
  </si>
  <si>
    <t>毎月</t>
  </si>
  <si>
    <t>「お知らせを回す日」の列を見て、行事の案内を回覧に入れる</t>
  </si>
  <si>
    <t>行事の一覧 P</t>
  </si>
  <si>
    <t>祝日の表は 2027年度の分を入れてあります。ほかの年度は、内閣府『国民の祝日について』の一覧に入れ替えてください。</t>
  </si>
  <si>
    <t>お知らせを回す日の日数（設定 B9）は私たちの目安です。市の回覧の日程に合わせて直してください。</t>
  </si>
  <si>
    <t>4月始まりの年度で作ってあります。</t>
  </si>
  <si>
    <t>自治会名</t>
  </si>
  <si>
    <t>○○自治会</t>
  </si>
  <si>
    <t>年度（西暦。4月始まり）</t>
  </si>
  <si>
    <t>年度の初め（自動）</t>
  </si>
  <si>
    <t>年度の終わり（自動）</t>
  </si>
  <si>
    <t>予定表を配る日</t>
  </si>
  <si>
    <t>問い合わせ先（役職と電話）</t>
  </si>
  <si>
    <t>書記 000-0000-0000</t>
  </si>
  <si>
    <t>お知らせを回す目安（行事の何日前）</t>
  </si>
  <si>
    <t>予定表の下に入れる一文</t>
  </si>
  <si>
    <t>日にちや場所は変わることがあります。変わるときは回覧でお知らせします。</t>
  </si>
  <si>
    <t>決め方が『第○曜日』の行は、第何と何曜日を選ぶと日付が出ます。</t>
  </si>
  <si>
    <t>No</t>
  </si>
  <si>
    <t>月</t>
  </si>
  <si>
    <t>決め方</t>
  </si>
  <si>
    <t>日</t>
  </si>
  <si>
    <t>第何</t>
  </si>
  <si>
    <t>何曜日</t>
  </si>
  <si>
    <t>日付</t>
  </si>
  <si>
    <t>曜日</t>
  </si>
  <si>
    <t>時刻</t>
  </si>
  <si>
    <t>行事名</t>
  </si>
  <si>
    <t>場所</t>
  </si>
  <si>
    <t>雨天のとき</t>
  </si>
  <si>
    <t>担当（役職）</t>
  </si>
  <si>
    <t>会員に配る</t>
  </si>
  <si>
    <t>確認</t>
  </si>
  <si>
    <t>お知らせを回す日</t>
  </si>
  <si>
    <t>並べる日（自動）</t>
  </si>
  <si>
    <t>月の中の順（自動）</t>
  </si>
  <si>
    <t>予定表に出る文（自動）</t>
  </si>
  <si>
    <t>探す目印（自動）</t>
  </si>
  <si>
    <t>日にち</t>
  </si>
  <si>
    <t>13時30分から</t>
  </si>
  <si>
    <t>総会</t>
  </si>
  <si>
    <t>○○集会所</t>
  </si>
  <si>
    <t>会長</t>
  </si>
  <si>
    <t>する</t>
  </si>
  <si>
    <t>第○曜日</t>
  </si>
  <si>
    <t>第3</t>
  </si>
  <si>
    <t>8時から</t>
  </si>
  <si>
    <t>清掃活動（側溝と公園）</t>
  </si>
  <si>
    <t>各班のごみ集積所</t>
  </si>
  <si>
    <t>翌週</t>
  </si>
  <si>
    <t>各班の班長</t>
  </si>
  <si>
    <t>第1</t>
  </si>
  <si>
    <t>19時から</t>
  </si>
  <si>
    <t>役員会</t>
  </si>
  <si>
    <t>しない</t>
  </si>
  <si>
    <t>最後</t>
  </si>
  <si>
    <t>土</t>
  </si>
  <si>
    <t>17時から</t>
  </si>
  <si>
    <t>夏祭り</t>
  </si>
  <si>
    <t>○○公園</t>
  </si>
  <si>
    <t>中止</t>
  </si>
  <si>
    <t>副会長</t>
  </si>
  <si>
    <t>10時から</t>
  </si>
  <si>
    <t>敬老のお祝いを配る</t>
  </si>
  <si>
    <t>各班</t>
  </si>
  <si>
    <t>第2</t>
  </si>
  <si>
    <t>9時から</t>
  </si>
  <si>
    <t>防災訓練</t>
  </si>
  <si>
    <t>○○小学校</t>
  </si>
  <si>
    <t>集会所で</t>
  </si>
  <si>
    <t>防災部長</t>
  </si>
  <si>
    <t>月だけ</t>
  </si>
  <si>
    <t>夜回り（年末の火の用心）</t>
  </si>
  <si>
    <t>防犯部長</t>
  </si>
  <si>
    <t>役員会（次の総会の準備）</t>
  </si>
  <si>
    <t>第4</t>
  </si>
  <si>
    <t>日と行事（4〜9月）</t>
  </si>
  <si>
    <t>日と行事（10〜3月）</t>
  </si>
  <si>
    <t>4月</t>
  </si>
  <si>
    <t>10月</t>
  </si>
  <si>
    <t>5月</t>
  </si>
  <si>
    <t>11月</t>
  </si>
  <si>
    <t>6月</t>
  </si>
  <si>
    <t>12月</t>
  </si>
  <si>
    <t>7月</t>
  </si>
  <si>
    <t>1月</t>
  </si>
  <si>
    <t>8月</t>
  </si>
  <si>
    <t>2月</t>
  </si>
  <si>
    <t>9月</t>
  </si>
  <si>
    <t>3月</t>
  </si>
  <si>
    <t>祝日（内閣府『国民の祝日について』から）</t>
  </si>
  <si>
    <t>祝日の名前</t>
  </si>
  <si>
    <t>出典</t>
  </si>
  <si>
    <t>年度の内か</t>
  </si>
  <si>
    <t>昭和の日</t>
  </si>
  <si>
    <t>内閣府の一覧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</si>
  <si>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</si>
  <si>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</si>
  <si>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</si>
  <si>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</si>
  <si>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</si>
  <si>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</si>
  <si>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</si>
  <si>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</si>
  <si>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</si>
  <si>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</si>
  <si>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元日</t>
  </si>
  <si>
    <t>祝日法の決まり。内閣府の一覧が出たら確かめる</t>
  </si>
  <si>
    <t>成人の日</t>
  </si>
  <si>
    <t>建国記念の日</t>
  </si>
  <si>
    <t>政令の決まり。内閣府の一覧が出たら確かめる</t>
  </si>
  <si>
    <t>天皇誕生日</t>
  </si>
  <si>
    <t>春分の日（2027年2月に官報で公表）</t>
  </si>
  <si>
    <t>公表されたら日付を入れる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</si>
</sst>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m/d"/>
  </numFmts>
  <fonts count="9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0D2B6B"/>
    </font>
    <font>
      <color rgb="FF6B7280"/>
    </font>
    <font>
      <b/>
      <color rgb="FF6B7280"/>
    </font>
    <font>
      <b/>
      <color rgb="FF0D2B6B"/>
      <sz val="12"/>
    </font>
    <font>
      <b/>
      <color rgb="FF0D2B6B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0D47A1"/>
      </top>
      <bottom style="thin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0D47A1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0D47A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left" vertical="center"/>
      <protection locked="0"/>
    </xf>
    <xf numFmtId="164" fontId="0" fillId="0" borderId="2" xfId="0" applyNumberFormat="1" applyBorder="1" applyAlignment="1">
      <alignment horizontal="left" vertical="center" wrapText="1"/>
    </xf>
    <xf numFmtId="164" fontId="0" fillId="2" borderId="3" xfId="0" applyNumberFormat="1" applyFill="1" applyBorder="1" applyAlignment="1" applyProtection="1">
      <alignment horizontal="left" vertical="center"/>
      <protection locked="0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FormatPr defaultRowHeight="15" outlineLevelRow="0" outlineLevelCol="0" x14ac:dyDescent="55"/>
  <cols>
    <col min="1" max="1" width="6" customWidth="1"/>
    <col min="2" max="2" width="11" customWidth="1"/>
    <col min="3" max="3" width="50" customWidth="1"/>
    <col min="4" max="4" width="22" customWidth="1"/>
  </cols>
  <sheetData>
    <row r="1" ht="28" customHeight="1" spans="1:4" x14ac:dyDescent="0.25">
      <c r="A1" s="1" t="s">
        <v>0</v>
      </c>
      <c r="B1" s="1"/>
      <c r="C1" s="1"/>
      <c r="D1" s="1"/>
    </row>
    <row r="3" ht="24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36" customHeight="1" spans="1:4" x14ac:dyDescent="0.25">
      <c r="A4" s="3">
        <v>1</v>
      </c>
      <c r="B4" s="3" t="s">
        <v>5</v>
      </c>
      <c r="C4" s="4" t="s">
        <v>6</v>
      </c>
      <c r="D4" s="4" t="s">
        <v>7</v>
      </c>
    </row>
    <row r="5" ht="36" customHeight="1" spans="1:4" x14ac:dyDescent="0.25">
      <c r="A5" s="3">
        <v>2</v>
      </c>
      <c r="B5" s="3" t="s">
        <v>5</v>
      </c>
      <c r="C5" s="4" t="s">
        <v>8</v>
      </c>
      <c r="D5" s="4" t="s">
        <v>9</v>
      </c>
    </row>
    <row r="6" ht="36" customHeight="1" spans="1:4" x14ac:dyDescent="0.25">
      <c r="A6" s="3">
        <v>3</v>
      </c>
      <c r="B6" s="3" t="s">
        <v>5</v>
      </c>
      <c r="C6" s="4" t="s">
        <v>10</v>
      </c>
      <c r="D6" s="4" t="s">
        <v>11</v>
      </c>
    </row>
    <row r="7" ht="36" customHeight="1" spans="1:4" x14ac:dyDescent="0.25">
      <c r="A7" s="3">
        <v>4</v>
      </c>
      <c r="B7" s="3" t="s">
        <v>5</v>
      </c>
      <c r="C7" s="4" t="s">
        <v>12</v>
      </c>
      <c r="D7" s="4" t="s">
        <v>13</v>
      </c>
    </row>
    <row r="8" ht="36" customHeight="1" spans="1:4" x14ac:dyDescent="0.25">
      <c r="A8" s="3">
        <v>5</v>
      </c>
      <c r="B8" s="3" t="s">
        <v>14</v>
      </c>
      <c r="C8" s="4" t="s">
        <v>15</v>
      </c>
      <c r="D8" s="4" t="s">
        <v>16</v>
      </c>
    </row>
    <row r="9" ht="36" customHeight="1" spans="1:4" x14ac:dyDescent="0.25">
      <c r="A9" s="3">
        <v>6</v>
      </c>
      <c r="B9" s="3" t="s">
        <v>17</v>
      </c>
      <c r="C9" s="4" t="s">
        <v>18</v>
      </c>
      <c r="D9" s="4" t="s">
        <v>19</v>
      </c>
    </row>
    <row r="11" ht="36" customHeight="1" spans="1:4" x14ac:dyDescent="0.25">
      <c r="A11" s="5" t="s">
        <v>20</v>
      </c>
      <c r="B11" s="5"/>
      <c r="C11" s="5"/>
      <c r="D11" s="5"/>
    </row>
    <row r="12" ht="36" customHeight="1" spans="1:4" x14ac:dyDescent="0.25">
      <c r="A12" s="5" t="s">
        <v>21</v>
      </c>
      <c r="B12" s="5"/>
      <c r="C12" s="5"/>
      <c r="D12" s="5"/>
    </row>
    <row r="13" ht="22" customHeight="1" spans="1:4" x14ac:dyDescent="0.25">
      <c r="A13" s="6" t="s">
        <v>22</v>
      </c>
      <c r="B13" s="6"/>
      <c r="C13" s="6"/>
      <c r="D13" s="6"/>
    </row>
  </sheetData>
  <sheetProtection sheet="1" formatColumns="0" formatRows="0"/>
  <mergeCells count="4">
    <mergeCell ref="A1:D1"/>
    <mergeCell ref="A11:D11"/>
    <mergeCell ref="A12:D12"/>
    <mergeCell ref="A13:D13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FormatPr defaultRowHeight="15" outlineLevelRow="0" outlineLevelCol="0" x14ac:dyDescent="55"/>
  <cols>
    <col min="1" max="1" width="34" customWidth="1"/>
    <col min="2" max="2" width="50" customWidth="1"/>
  </cols>
  <sheetData>
    <row r="1" ht="28" customHeight="1" spans="1:2" x14ac:dyDescent="0.25">
      <c r="A1" s="1">
        <f>IF(B3="","行事予定表 設定",B3&amp;" 行事予定表 設定")</f>
      </c>
      <c r="B1" s="1"/>
    </row>
    <row r="3" ht="24" customHeight="1" spans="1:2" x14ac:dyDescent="0.25">
      <c r="A3" s="7" t="s">
        <v>23</v>
      </c>
      <c r="B3" s="8" t="s">
        <v>24</v>
      </c>
    </row>
    <row r="4" ht="24" customHeight="1" spans="1:2" x14ac:dyDescent="0.25">
      <c r="A4" s="7" t="s">
        <v>25</v>
      </c>
      <c r="B4" s="9">
        <v>2027</v>
      </c>
    </row>
    <row r="5" ht="24" customHeight="1" spans="1:2" x14ac:dyDescent="0.25">
      <c r="A5" s="7" t="s">
        <v>26</v>
      </c>
      <c r="B5" s="10">
        <f>IF(N(B4)=0,"",DATE(B4,4,1))</f>
      </c>
    </row>
    <row r="6" ht="24" customHeight="1" spans="1:2" x14ac:dyDescent="0.25">
      <c r="A6" s="7" t="s">
        <v>27</v>
      </c>
      <c r="B6" s="10">
        <f>IF(N(B4)=0,"",DATE(B4+1,3,31))</f>
      </c>
    </row>
    <row r="7" ht="24" customHeight="1" spans="1:2" x14ac:dyDescent="0.25">
      <c r="A7" s="7" t="s">
        <v>28</v>
      </c>
      <c r="B7" s="11">
        <v>46508</v>
      </c>
    </row>
    <row r="8" ht="24" customHeight="1" spans="1:2" x14ac:dyDescent="0.25">
      <c r="A8" s="7" t="s">
        <v>29</v>
      </c>
      <c r="B8" s="8" t="s">
        <v>30</v>
      </c>
    </row>
    <row r="9" ht="24" customHeight="1" spans="1:2" x14ac:dyDescent="0.25">
      <c r="A9" s="7" t="s">
        <v>31</v>
      </c>
      <c r="B9" s="9">
        <v>14</v>
      </c>
    </row>
    <row r="10" ht="40" customHeight="1" spans="1:2" x14ac:dyDescent="0.25">
      <c r="A10" s="7" t="s">
        <v>32</v>
      </c>
      <c r="B10" s="8" t="s">
        <v>33</v>
      </c>
    </row>
  </sheetData>
  <sheetProtection sheet="1" formatColumns="0" formatRows="0"/>
  <mergeCells count="1">
    <mergeCell ref="A1:B1"/>
  </mergeCells>
  <dataValidations count="3">
    <dataValidation type="whole" allowBlank="1" showErrorMessage="1" errorTitle="年度" error="2000〜2100 の整数を入れてください" sqref="B4">
      <formula1>2000</formula1>
      <formula2>2100</formula2>
    </dataValidation>
    <dataValidation type="date" operator="greaterThan" allowBlank="1" showErrorMessage="1" errorTitle="日付" error="日付を 2027/5/1 の形で入れてください" sqref="B7">
      <formula1>36526</formula1>
    </dataValidation>
    <dataValidation type="whole" allowBlank="1" showErrorMessage="1" errorTitle="お知らせを回す目安" error="0〜60 の整数を入れてください" sqref="B9">
      <formula1>0</formula1>
      <formula2>60</formula2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customWidth="1"/>
    <col min="2" max="2" width="5" customWidth="1"/>
    <col min="3" max="3" width="10" customWidth="1"/>
    <col min="4" max="4" width="5" customWidth="1"/>
    <col min="5" max="5" width="6" customWidth="1"/>
    <col min="6" max="6" width="7" customWidth="1"/>
    <col min="7" max="7" width="11" customWidth="1"/>
    <col min="8" max="8" width="5" customWidth="1"/>
    <col min="9" max="9" width="14" customWidth="1"/>
    <col min="10" max="10" width="28" customWidth="1"/>
    <col min="11" max="11" width="20" customWidth="1"/>
    <col min="12" max="12" width="11" customWidth="1"/>
    <col min="13" max="13" width="13" customWidth="1"/>
    <col min="15" max="15" width="18" customWidth="1"/>
    <col min="16" max="16" width="10" customWidth="1"/>
    <col min="17" max="17" width="11" customWidth="1"/>
    <col min="18" max="18" width="6" customWidth="1"/>
    <col min="19" max="19" width="44" customWidth="1"/>
    <col min="20" max="20" width="7" customWidth="1"/>
  </cols>
  <sheetData>
    <row r="1" ht="28" customHeight="1" spans="1:16" x14ac:dyDescent="0.25">
      <c r="A1" s="1">
        <f>IF(N(設定!B4)=0,"行事の一覧（役員用）",設定!B4&amp;"年度 "&amp;設定!B3&amp;" 行事の一覧（役員用）")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2" t="s">
        <v>34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4" ht="34" customHeight="1" spans="1:20" x14ac:dyDescent="0.2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48</v>
      </c>
      <c r="O4" s="2" t="s">
        <v>49</v>
      </c>
      <c r="P4" s="2" t="s">
        <v>50</v>
      </c>
      <c r="Q4" s="13" t="s">
        <v>51</v>
      </c>
      <c r="R4" s="13" t="s">
        <v>52</v>
      </c>
      <c r="S4" s="13" t="s">
        <v>53</v>
      </c>
      <c r="T4" s="13" t="s">
        <v>54</v>
      </c>
    </row>
    <row r="5" ht="22" customHeight="1" spans="1:20" x14ac:dyDescent="0.25">
      <c r="A5" s="3">
        <v>1</v>
      </c>
      <c r="B5" s="14">
        <v>4</v>
      </c>
      <c r="C5" s="14" t="s">
        <v>55</v>
      </c>
      <c r="D5" s="14">
        <v>25</v>
      </c>
      <c r="E5" s="14"/>
      <c r="F5" s="14"/>
      <c r="G5" s="15">
        <f>IF(OR(B5="",N(設定!$B$4)=0),"",IF(C5="日にち",IF(D5="","",DATE((設定!$B$4+IF(B5&lt;4,1,0)),B5,D5)),IF(C5="第○曜日",IF(OR(E5="",F5=""),"",IF(E5="最後",DATE((設定!$B$4+IF(B5&lt;4,1,0)),B5+1,0)-MOD(WEEKDAY(DATE((設定!$B$4+IF(B5&lt;4,1,0)),B5+1,0))-FIND(F5,"日月火水木金土"),7),DATE((設定!$B$4+IF(B5&lt;4,1,0)),B5,1)+MOD(FIND(F5,"日月火水木金土")-WEEKDAY(DATE((設定!$B$4+IF(B5&lt;4,1,0)),B5,1)),7)+7*(VALUE(RIGHT(E5,1))-1))),"")))</f>
      </c>
      <c r="H5" s="16">
        <f>IF(G5="","",CHOOSE(WEEKDAY(G5),"日","月","火","水","木","金","土"))</f>
      </c>
      <c r="I5" s="8" t="s">
        <v>56</v>
      </c>
      <c r="J5" s="8" t="s">
        <v>57</v>
      </c>
      <c r="K5" s="8" t="s">
        <v>58</v>
      </c>
      <c r="L5" s="8"/>
      <c r="M5" s="8" t="s">
        <v>59</v>
      </c>
      <c r="N5" s="14" t="s">
        <v>60</v>
      </c>
      <c r="O5" s="4">
        <f>IF(B5="","",IF(C5="","決め方を選ぶ",IF(J5="","行事名が空",IF(AND(C5="日にち",D5=""),"日を入れる",IF(AND(C5="第○曜日",OR(E5="",F5="")),"第何と何曜日を選ぶ",IF(C5="月だけ","日にち未定",IF(G5="","",IF(MONTH(G5)&lt;&gt;B5,"その月に無い日",IF(N(R5)&gt;5,"予定表に入りきらない",IF(COUNTIF($G$5:$G$44,G5)&gt;1,"同じ日に2つ",IF(COUNTIF(祝日!$A$4:$A$30,G5)&gt;0,"祝日（"&amp;INDEX(祝日!$B$4:$B$30,MATCH(G5,祝日!$A$4:$A$30,0))&amp;"）","")))))))))))</f>
      </c>
      <c r="P5" s="17">
        <f>IF(OR(G5="",N5&lt;&gt;"する"),"",G5-N(設定!$B$9))</f>
      </c>
      <c r="Q5" s="18">
        <f>IF(OR(B5="",N5&lt;&gt;"する",N(設定!$B$4)=0),"",IF(ISNUMBER(G5),G5,DATE((設定!$B$4+IF(B5&lt;4,1,0)),B5+1,1)-0.5))</f>
      </c>
      <c r="R5" s="19">
        <f>IF(Q5="","",COUNTIFS($B$5:$B$44,B5,$Q$5:$Q$44,"&lt;"&amp;Q5)+COUNTIFS($B$5:B5,B5,$Q$5:Q5,Q5))</f>
      </c>
      <c r="S5" s="7">
        <f>IF(Q5="","",IF(ISNUMBER(G5),DAY(G5)&amp;"日（"&amp;H5&amp;IF(COUNTIF(祝日!$A$4:$A$30,G5)&gt;0,"・祝","")&amp;"）","日にち未定")&amp;"　"&amp;J5&amp;IF(I5="","","　"&amp;I5)&amp;IF(K5="","","　"&amp;K5)&amp;IF(L5="","","（雨天は"&amp;L5&amp;"）"))</f>
      </c>
      <c r="T5" s="19">
        <f>IF(R5="","",B5&amp;"-"&amp;R5)</f>
      </c>
    </row>
    <row r="6" ht="22" customHeight="1" spans="1:20" x14ac:dyDescent="0.25">
      <c r="A6" s="3">
        <v>2</v>
      </c>
      <c r="B6" s="14">
        <v>5</v>
      </c>
      <c r="C6" s="14" t="s">
        <v>61</v>
      </c>
      <c r="D6" s="14"/>
      <c r="E6" s="14" t="s">
        <v>62</v>
      </c>
      <c r="F6" s="14" t="s">
        <v>38</v>
      </c>
      <c r="G6" s="15">
        <f>IF(OR(B6="",N(設定!$B$4)=0),"",IF(C6="日にち",IF(D6="","",DATE((設定!$B$4+IF(B6&lt;4,1,0)),B6,D6)),IF(C6="第○曜日",IF(OR(E6="",F6=""),"",IF(E6="最後",DATE((設定!$B$4+IF(B6&lt;4,1,0)),B6+1,0)-MOD(WEEKDAY(DATE((設定!$B$4+IF(B6&lt;4,1,0)),B6+1,0))-FIND(F6,"日月火水木金土"),7),DATE((設定!$B$4+IF(B6&lt;4,1,0)),B6,1)+MOD(FIND(F6,"日月火水木金土")-WEEKDAY(DATE((設定!$B$4+IF(B6&lt;4,1,0)),B6,1)),7)+7*(VALUE(RIGHT(E6,1))-1))),"")))</f>
      </c>
      <c r="H6" s="16">
        <f>IF(G6="","",CHOOSE(WEEKDAY(G6),"日","月","火","水","木","金","土"))</f>
      </c>
      <c r="I6" s="8" t="s">
        <v>63</v>
      </c>
      <c r="J6" s="8" t="s">
        <v>64</v>
      </c>
      <c r="K6" s="8" t="s">
        <v>65</v>
      </c>
      <c r="L6" s="8" t="s">
        <v>66</v>
      </c>
      <c r="M6" s="8" t="s">
        <v>67</v>
      </c>
      <c r="N6" s="14" t="s">
        <v>60</v>
      </c>
      <c r="O6" s="4">
        <f>IF(B6="","",IF(C6="","決め方を選ぶ",IF(J6="","行事名が空",IF(AND(C6="日にち",D6=""),"日を入れる",IF(AND(C6="第○曜日",OR(E6="",F6="")),"第何と何曜日を選ぶ",IF(C6="月だけ","日にち未定",IF(G6="","",IF(MONTH(G6)&lt;&gt;B6,"その月に無い日",IF(N(R6)&gt;5,"予定表に入りきらない",IF(COUNTIF($G$5:$G$44,G6)&gt;1,"同じ日に2つ",IF(COUNTIF(祝日!$A$4:$A$30,G6)&gt;0,"祝日（"&amp;INDEX(祝日!$B$4:$B$30,MATCH(G6,祝日!$A$4:$A$30,0))&amp;"）","")))))))))))</f>
      </c>
      <c r="P6" s="17">
        <f>IF(OR(G6="",N6&lt;&gt;"する"),"",G6-N(設定!$B$9))</f>
      </c>
      <c r="Q6" s="18">
        <f>IF(OR(B6="",N6&lt;&gt;"する",N(設定!$B$4)=0),"",IF(ISNUMBER(G6),G6,DATE((設定!$B$4+IF(B6&lt;4,1,0)),B6+1,1)-0.5))</f>
      </c>
      <c r="R6" s="19">
        <f>IF(Q6="","",COUNTIFS($B$5:$B$44,B6,$Q$5:$Q$44,"&lt;"&amp;Q6)+COUNTIFS($B$5:B6,B6,$Q$5:Q6,Q6))</f>
      </c>
      <c r="S6" s="7">
        <f>IF(Q6="","",IF(ISNUMBER(G6),DAY(G6)&amp;"日（"&amp;H6&amp;IF(COUNTIF(祝日!$A$4:$A$30,G6)&gt;0,"・祝","")&amp;"）","日にち未定")&amp;"　"&amp;J6&amp;IF(I6="","","　"&amp;I6)&amp;IF(K6="","","　"&amp;K6)&amp;IF(L6="","","（雨天は"&amp;L6&amp;"）"))</f>
      </c>
      <c r="T6" s="19">
        <f>IF(R6="","",B6&amp;"-"&amp;R6)</f>
      </c>
    </row>
    <row r="7" ht="22" customHeight="1" spans="1:20" x14ac:dyDescent="0.25">
      <c r="A7" s="3">
        <v>3</v>
      </c>
      <c r="B7" s="14">
        <v>6</v>
      </c>
      <c r="C7" s="14" t="s">
        <v>61</v>
      </c>
      <c r="D7" s="14"/>
      <c r="E7" s="14" t="s">
        <v>68</v>
      </c>
      <c r="F7" s="14" t="s">
        <v>38</v>
      </c>
      <c r="G7" s="15">
        <f>IF(OR(B7="",N(設定!$B$4)=0),"",IF(C7="日にち",IF(D7="","",DATE((設定!$B$4+IF(B7&lt;4,1,0)),B7,D7)),IF(C7="第○曜日",IF(OR(E7="",F7=""),"",IF(E7="最後",DATE((設定!$B$4+IF(B7&lt;4,1,0)),B7+1,0)-MOD(WEEKDAY(DATE((設定!$B$4+IF(B7&lt;4,1,0)),B7+1,0))-FIND(F7,"日月火水木金土"),7),DATE((設定!$B$4+IF(B7&lt;4,1,0)),B7,1)+MOD(FIND(F7,"日月火水木金土")-WEEKDAY(DATE((設定!$B$4+IF(B7&lt;4,1,0)),B7,1)),7)+7*(VALUE(RIGHT(E7,1))-1))),"")))</f>
      </c>
      <c r="H7" s="16">
        <f>IF(G7="","",CHOOSE(WEEKDAY(G7),"日","月","火","水","木","金","土"))</f>
      </c>
      <c r="I7" s="8" t="s">
        <v>69</v>
      </c>
      <c r="J7" s="8" t="s">
        <v>70</v>
      </c>
      <c r="K7" s="8" t="s">
        <v>58</v>
      </c>
      <c r="L7" s="8"/>
      <c r="M7" s="8" t="s">
        <v>59</v>
      </c>
      <c r="N7" s="14" t="s">
        <v>71</v>
      </c>
      <c r="O7" s="4">
        <f>IF(B7="","",IF(C7="","決め方を選ぶ",IF(J7="","行事名が空",IF(AND(C7="日にち",D7=""),"日を入れる",IF(AND(C7="第○曜日",OR(E7="",F7="")),"第何と何曜日を選ぶ",IF(C7="月だけ","日にち未定",IF(G7="","",IF(MONTH(G7)&lt;&gt;B7,"その月に無い日",IF(N(R7)&gt;5,"予定表に入りきらない",IF(COUNTIF($G$5:$G$44,G7)&gt;1,"同じ日に2つ",IF(COUNTIF(祝日!$A$4:$A$30,G7)&gt;0,"祝日（"&amp;INDEX(祝日!$B$4:$B$30,MATCH(G7,祝日!$A$4:$A$30,0))&amp;"）","")))))))))))</f>
      </c>
      <c r="P7" s="17">
        <f>IF(OR(G7="",N7&lt;&gt;"する"),"",G7-N(設定!$B$9))</f>
      </c>
      <c r="Q7" s="18">
        <f>IF(OR(B7="",N7&lt;&gt;"する",N(設定!$B$4)=0),"",IF(ISNUMBER(G7),G7,DATE((設定!$B$4+IF(B7&lt;4,1,0)),B7+1,1)-0.5))</f>
      </c>
      <c r="R7" s="19">
        <f>IF(Q7="","",COUNTIFS($B$5:$B$44,B7,$Q$5:$Q$44,"&lt;"&amp;Q7)+COUNTIFS($B$5:B7,B7,$Q$5:Q7,Q7))</f>
      </c>
      <c r="S7" s="7">
        <f>IF(Q7="","",IF(ISNUMBER(G7),DAY(G7)&amp;"日（"&amp;H7&amp;IF(COUNTIF(祝日!$A$4:$A$30,G7)&gt;0,"・祝","")&amp;"）","日にち未定")&amp;"　"&amp;J7&amp;IF(I7="","","　"&amp;I7)&amp;IF(K7="","","　"&amp;K7)&amp;IF(L7="","","（雨天は"&amp;L7&amp;"）"))</f>
      </c>
      <c r="T7" s="19">
        <f>IF(R7="","",B7&amp;"-"&amp;R7)</f>
      </c>
    </row>
    <row r="8" ht="22" customHeight="1" spans="1:20" x14ac:dyDescent="0.25">
      <c r="A8" s="3">
        <v>4</v>
      </c>
      <c r="B8" s="14">
        <v>7</v>
      </c>
      <c r="C8" s="14" t="s">
        <v>61</v>
      </c>
      <c r="D8" s="14"/>
      <c r="E8" s="14" t="s">
        <v>72</v>
      </c>
      <c r="F8" s="14" t="s">
        <v>73</v>
      </c>
      <c r="G8" s="15">
        <f>IF(OR(B8="",N(設定!$B$4)=0),"",IF(C8="日にち",IF(D8="","",DATE((設定!$B$4+IF(B8&lt;4,1,0)),B8,D8)),IF(C8="第○曜日",IF(OR(E8="",F8=""),"",IF(E8="最後",DATE((設定!$B$4+IF(B8&lt;4,1,0)),B8+1,0)-MOD(WEEKDAY(DATE((設定!$B$4+IF(B8&lt;4,1,0)),B8+1,0))-FIND(F8,"日月火水木金土"),7),DATE((設定!$B$4+IF(B8&lt;4,1,0)),B8,1)+MOD(FIND(F8,"日月火水木金土")-WEEKDAY(DATE((設定!$B$4+IF(B8&lt;4,1,0)),B8,1)),7)+7*(VALUE(RIGHT(E8,1))-1))),"")))</f>
      </c>
      <c r="H8" s="16">
        <f>IF(G8="","",CHOOSE(WEEKDAY(G8),"日","月","火","水","木","金","土"))</f>
      </c>
      <c r="I8" s="8" t="s">
        <v>74</v>
      </c>
      <c r="J8" s="8" t="s">
        <v>75</v>
      </c>
      <c r="K8" s="8" t="s">
        <v>76</v>
      </c>
      <c r="L8" s="8" t="s">
        <v>77</v>
      </c>
      <c r="M8" s="8" t="s">
        <v>78</v>
      </c>
      <c r="N8" s="14" t="s">
        <v>60</v>
      </c>
      <c r="O8" s="4">
        <f>IF(B8="","",IF(C8="","決め方を選ぶ",IF(J8="","行事名が空",IF(AND(C8="日にち",D8=""),"日を入れる",IF(AND(C8="第○曜日",OR(E8="",F8="")),"第何と何曜日を選ぶ",IF(C8="月だけ","日にち未定",IF(G8="","",IF(MONTH(G8)&lt;&gt;B8,"その月に無い日",IF(N(R8)&gt;5,"予定表に入りきらない",IF(COUNTIF($G$5:$G$44,G8)&gt;1,"同じ日に2つ",IF(COUNTIF(祝日!$A$4:$A$30,G8)&gt;0,"祝日（"&amp;INDEX(祝日!$B$4:$B$30,MATCH(G8,祝日!$A$4:$A$30,0))&amp;"）","")))))))))))</f>
      </c>
      <c r="P8" s="17">
        <f>IF(OR(G8="",N8&lt;&gt;"する"),"",G8-N(設定!$B$9))</f>
      </c>
      <c r="Q8" s="18">
        <f>IF(OR(B8="",N8&lt;&gt;"する",N(設定!$B$4)=0),"",IF(ISNUMBER(G8),G8,DATE((設定!$B$4+IF(B8&lt;4,1,0)),B8+1,1)-0.5))</f>
      </c>
      <c r="R8" s="19">
        <f>IF(Q8="","",COUNTIFS($B$5:$B$44,B8,$Q$5:$Q$44,"&lt;"&amp;Q8)+COUNTIFS($B$5:B8,B8,$Q$5:Q8,Q8))</f>
      </c>
      <c r="S8" s="7">
        <f>IF(Q8="","",IF(ISNUMBER(G8),DAY(G8)&amp;"日（"&amp;H8&amp;IF(COUNTIF(祝日!$A$4:$A$30,G8)&gt;0,"・祝","")&amp;"）","日にち未定")&amp;"　"&amp;J8&amp;IF(I8="","","　"&amp;I8)&amp;IF(K8="","","　"&amp;K8)&amp;IF(L8="","","（雨天は"&amp;L8&amp;"）"))</f>
      </c>
      <c r="T8" s="19">
        <f>IF(R8="","",B8&amp;"-"&amp;R8)</f>
      </c>
    </row>
    <row r="9" ht="22" customHeight="1" spans="1:20" x14ac:dyDescent="0.25">
      <c r="A9" s="3">
        <v>5</v>
      </c>
      <c r="B9" s="14">
        <v>9</v>
      </c>
      <c r="C9" s="14" t="s">
        <v>61</v>
      </c>
      <c r="D9" s="14"/>
      <c r="E9" s="14" t="s">
        <v>62</v>
      </c>
      <c r="F9" s="14" t="s">
        <v>36</v>
      </c>
      <c r="G9" s="15">
        <f>IF(OR(B9="",N(設定!$B$4)=0),"",IF(C9="日にち",IF(D9="","",DATE((設定!$B$4+IF(B9&lt;4,1,0)),B9,D9)),IF(C9="第○曜日",IF(OR(E9="",F9=""),"",IF(E9="最後",DATE((設定!$B$4+IF(B9&lt;4,1,0)),B9+1,0)-MOD(WEEKDAY(DATE((設定!$B$4+IF(B9&lt;4,1,0)),B9+1,0))-FIND(F9,"日月火水木金土"),7),DATE((設定!$B$4+IF(B9&lt;4,1,0)),B9,1)+MOD(FIND(F9,"日月火水木金土")-WEEKDAY(DATE((設定!$B$4+IF(B9&lt;4,1,0)),B9,1)),7)+7*(VALUE(RIGHT(E9,1))-1))),"")))</f>
      </c>
      <c r="H9" s="16">
        <f>IF(G9="","",CHOOSE(WEEKDAY(G9),"日","月","火","水","木","金","土"))</f>
      </c>
      <c r="I9" s="8" t="s">
        <v>79</v>
      </c>
      <c r="J9" s="8" t="s">
        <v>80</v>
      </c>
      <c r="K9" s="8" t="s">
        <v>81</v>
      </c>
      <c r="L9" s="8"/>
      <c r="M9" s="8" t="s">
        <v>67</v>
      </c>
      <c r="N9" s="14" t="s">
        <v>60</v>
      </c>
      <c r="O9" s="4">
        <f>IF(B9="","",IF(C9="","決め方を選ぶ",IF(J9="","行事名が空",IF(AND(C9="日にち",D9=""),"日を入れる",IF(AND(C9="第○曜日",OR(E9="",F9="")),"第何と何曜日を選ぶ",IF(C9="月だけ","日にち未定",IF(G9="","",IF(MONTH(G9)&lt;&gt;B9,"その月に無い日",IF(N(R9)&gt;5,"予定表に入りきらない",IF(COUNTIF($G$5:$G$44,G9)&gt;1,"同じ日に2つ",IF(COUNTIF(祝日!$A$4:$A$30,G9)&gt;0,"祝日（"&amp;INDEX(祝日!$B$4:$B$30,MATCH(G9,祝日!$A$4:$A$30,0))&amp;"）","")))))))))))</f>
      </c>
      <c r="P9" s="17">
        <f>IF(OR(G9="",N9&lt;&gt;"する"),"",G9-N(設定!$B$9))</f>
      </c>
      <c r="Q9" s="18">
        <f>IF(OR(B9="",N9&lt;&gt;"する",N(設定!$B$4)=0),"",IF(ISNUMBER(G9),G9,DATE((設定!$B$4+IF(B9&lt;4,1,0)),B9+1,1)-0.5))</f>
      </c>
      <c r="R9" s="19">
        <f>IF(Q9="","",COUNTIFS($B$5:$B$44,B9,$Q$5:$Q$44,"&lt;"&amp;Q9)+COUNTIFS($B$5:B9,B9,$Q$5:Q9,Q9))</f>
      </c>
      <c r="S9" s="7">
        <f>IF(Q9="","",IF(ISNUMBER(G9),DAY(G9)&amp;"日（"&amp;H9&amp;IF(COUNTIF(祝日!$A$4:$A$30,G9)&gt;0,"・祝","")&amp;"）","日にち未定")&amp;"　"&amp;J9&amp;IF(I9="","","　"&amp;I9)&amp;IF(K9="","","　"&amp;K9)&amp;IF(L9="","","（雨天は"&amp;L9&amp;"）"))</f>
      </c>
      <c r="T9" s="19">
        <f>IF(R9="","",B9&amp;"-"&amp;R9)</f>
      </c>
    </row>
    <row r="10" ht="22" customHeight="1" spans="1:20" x14ac:dyDescent="0.25">
      <c r="A10" s="3">
        <v>6</v>
      </c>
      <c r="B10" s="14">
        <v>10</v>
      </c>
      <c r="C10" s="14" t="s">
        <v>61</v>
      </c>
      <c r="D10" s="14"/>
      <c r="E10" s="14" t="s">
        <v>82</v>
      </c>
      <c r="F10" s="14" t="s">
        <v>38</v>
      </c>
      <c r="G10" s="15">
        <f>IF(OR(B10="",N(設定!$B$4)=0),"",IF(C10="日にち",IF(D10="","",DATE((設定!$B$4+IF(B10&lt;4,1,0)),B10,D10)),IF(C10="第○曜日",IF(OR(E10="",F10=""),"",IF(E10="最後",DATE((設定!$B$4+IF(B10&lt;4,1,0)),B10+1,0)-MOD(WEEKDAY(DATE((設定!$B$4+IF(B10&lt;4,1,0)),B10+1,0))-FIND(F10,"日月火水木金土"),7),DATE((設定!$B$4+IF(B10&lt;4,1,0)),B10,1)+MOD(FIND(F10,"日月火水木金土")-WEEKDAY(DATE((設定!$B$4+IF(B10&lt;4,1,0)),B10,1)),7)+7*(VALUE(RIGHT(E10,1))-1))),"")))</f>
      </c>
      <c r="H10" s="16">
        <f>IF(G10="","",CHOOSE(WEEKDAY(G10),"日","月","火","水","木","金","土"))</f>
      </c>
      <c r="I10" s="8" t="s">
        <v>83</v>
      </c>
      <c r="J10" s="8" t="s">
        <v>84</v>
      </c>
      <c r="K10" s="8" t="s">
        <v>85</v>
      </c>
      <c r="L10" s="8" t="s">
        <v>86</v>
      </c>
      <c r="M10" s="8" t="s">
        <v>87</v>
      </c>
      <c r="N10" s="14" t="s">
        <v>60</v>
      </c>
      <c r="O10" s="4">
        <f>IF(B10="","",IF(C10="","決め方を選ぶ",IF(J10="","行事名が空",IF(AND(C10="日にち",D10=""),"日を入れる",IF(AND(C10="第○曜日",OR(E10="",F10="")),"第何と何曜日を選ぶ",IF(C10="月だけ","日にち未定",IF(G10="","",IF(MONTH(G10)&lt;&gt;B10,"その月に無い日",IF(N(R10)&gt;5,"予定表に入りきらない",IF(COUNTIF($G$5:$G$44,G10)&gt;1,"同じ日に2つ",IF(COUNTIF(祝日!$A$4:$A$30,G10)&gt;0,"祝日（"&amp;INDEX(祝日!$B$4:$B$30,MATCH(G10,祝日!$A$4:$A$30,0))&amp;"）","")))))))))))</f>
      </c>
      <c r="P10" s="17">
        <f>IF(OR(G10="",N10&lt;&gt;"する"),"",G10-N(設定!$B$9))</f>
      </c>
      <c r="Q10" s="18">
        <f>IF(OR(B10="",N10&lt;&gt;"する",N(設定!$B$4)=0),"",IF(ISNUMBER(G10),G10,DATE((設定!$B$4+IF(B10&lt;4,1,0)),B10+1,1)-0.5))</f>
      </c>
      <c r="R10" s="19">
        <f>IF(Q10="","",COUNTIFS($B$5:$B$44,B10,$Q$5:$Q$44,"&lt;"&amp;Q10)+COUNTIFS($B$5:B10,B10,$Q$5:Q10,Q10))</f>
      </c>
      <c r="S10" s="7">
        <f>IF(Q10="","",IF(ISNUMBER(G10),DAY(G10)&amp;"日（"&amp;H10&amp;IF(COUNTIF(祝日!$A$4:$A$30,G10)&gt;0,"・祝","")&amp;"）","日にち未定")&amp;"　"&amp;J10&amp;IF(I10="","","　"&amp;I10)&amp;IF(K10="","","　"&amp;K10)&amp;IF(L10="","","（雨天は"&amp;L10&amp;"）"))</f>
      </c>
      <c r="T10" s="19">
        <f>IF(R10="","",B10&amp;"-"&amp;R10)</f>
      </c>
    </row>
    <row r="11" ht="22" customHeight="1" spans="1:20" x14ac:dyDescent="0.25">
      <c r="A11" s="3">
        <v>7</v>
      </c>
      <c r="B11" s="14">
        <v>12</v>
      </c>
      <c r="C11" s="14" t="s">
        <v>88</v>
      </c>
      <c r="D11" s="14"/>
      <c r="E11" s="14"/>
      <c r="F11" s="14"/>
      <c r="G11" s="15">
        <f>IF(OR(B11="",N(設定!$B$4)=0),"",IF(C11="日にち",IF(D11="","",DATE((設定!$B$4+IF(B11&lt;4,1,0)),B11,D11)),IF(C11="第○曜日",IF(OR(E11="",F11=""),"",IF(E11="最後",DATE((設定!$B$4+IF(B11&lt;4,1,0)),B11+1,0)-MOD(WEEKDAY(DATE((設定!$B$4+IF(B11&lt;4,1,0)),B11+1,0))-FIND(F11,"日月火水木金土"),7),DATE((設定!$B$4+IF(B11&lt;4,1,0)),B11,1)+MOD(FIND(F11,"日月火水木金土")-WEEKDAY(DATE((設定!$B$4+IF(B11&lt;4,1,0)),B11,1)),7)+7*(VALUE(RIGHT(E11,1))-1))),"")))</f>
      </c>
      <c r="H11" s="16">
        <f>IF(G11="","",CHOOSE(WEEKDAY(G11),"日","月","火","水","木","金","土"))</f>
      </c>
      <c r="I11" s="8"/>
      <c r="J11" s="8" t="s">
        <v>89</v>
      </c>
      <c r="K11" s="8"/>
      <c r="L11" s="8"/>
      <c r="M11" s="8" t="s">
        <v>90</v>
      </c>
      <c r="N11" s="14" t="s">
        <v>60</v>
      </c>
      <c r="O11" s="4">
        <f>IF(B11="","",IF(C11="","決め方を選ぶ",IF(J11="","行事名が空",IF(AND(C11="日にち",D11=""),"日を入れる",IF(AND(C11="第○曜日",OR(E11="",F11="")),"第何と何曜日を選ぶ",IF(C11="月だけ","日にち未定",IF(G11="","",IF(MONTH(G11)&lt;&gt;B11,"その月に無い日",IF(N(R11)&gt;5,"予定表に入りきらない",IF(COUNTIF($G$5:$G$44,G11)&gt;1,"同じ日に2つ",IF(COUNTIF(祝日!$A$4:$A$30,G11)&gt;0,"祝日（"&amp;INDEX(祝日!$B$4:$B$30,MATCH(G11,祝日!$A$4:$A$30,0))&amp;"）","")))))))))))</f>
      </c>
      <c r="P11" s="17">
        <f>IF(OR(G11="",N11&lt;&gt;"する"),"",G11-N(設定!$B$9))</f>
      </c>
      <c r="Q11" s="18">
        <f>IF(OR(B11="",N11&lt;&gt;"する",N(設定!$B$4)=0),"",IF(ISNUMBER(G11),G11,DATE((設定!$B$4+IF(B11&lt;4,1,0)),B11+1,1)-0.5))</f>
      </c>
      <c r="R11" s="19">
        <f>IF(Q11="","",COUNTIFS($B$5:$B$44,B11,$Q$5:$Q$44,"&lt;"&amp;Q11)+COUNTIFS($B$5:B11,B11,$Q$5:Q11,Q11))</f>
      </c>
      <c r="S11" s="7">
        <f>IF(Q11="","",IF(ISNUMBER(G11),DAY(G11)&amp;"日（"&amp;H11&amp;IF(COUNTIF(祝日!$A$4:$A$30,G11)&gt;0,"・祝","")&amp;"）","日にち未定")&amp;"　"&amp;J11&amp;IF(I11="","","　"&amp;I11)&amp;IF(K11="","","　"&amp;K11)&amp;IF(L11="","","（雨天は"&amp;L11&amp;"）"))</f>
      </c>
      <c r="T11" s="19">
        <f>IF(R11="","",B11&amp;"-"&amp;R11)</f>
      </c>
    </row>
    <row r="12" ht="22" customHeight="1" spans="1:20" x14ac:dyDescent="0.25">
      <c r="A12" s="3">
        <v>8</v>
      </c>
      <c r="B12" s="14">
        <v>2</v>
      </c>
      <c r="C12" s="14" t="s">
        <v>61</v>
      </c>
      <c r="D12" s="14"/>
      <c r="E12" s="14" t="s">
        <v>68</v>
      </c>
      <c r="F12" s="14" t="s">
        <v>38</v>
      </c>
      <c r="G12" s="15">
        <f>IF(OR(B12="",N(設定!$B$4)=0),"",IF(C12="日にち",IF(D12="","",DATE((設定!$B$4+IF(B12&lt;4,1,0)),B12,D12)),IF(C12="第○曜日",IF(OR(E12="",F12=""),"",IF(E12="最後",DATE((設定!$B$4+IF(B12&lt;4,1,0)),B12+1,0)-MOD(WEEKDAY(DATE((設定!$B$4+IF(B12&lt;4,1,0)),B12+1,0))-FIND(F12,"日月火水木金土"),7),DATE((設定!$B$4+IF(B12&lt;4,1,0)),B12,1)+MOD(FIND(F12,"日月火水木金土")-WEEKDAY(DATE((設定!$B$4+IF(B12&lt;4,1,0)),B12,1)),7)+7*(VALUE(RIGHT(E12,1))-1))),"")))</f>
      </c>
      <c r="H12" s="16">
        <f>IF(G12="","",CHOOSE(WEEKDAY(G12),"日","月","火","水","木","金","土"))</f>
      </c>
      <c r="I12" s="8" t="s">
        <v>69</v>
      </c>
      <c r="J12" s="8" t="s">
        <v>91</v>
      </c>
      <c r="K12" s="8" t="s">
        <v>58</v>
      </c>
      <c r="L12" s="8"/>
      <c r="M12" s="8" t="s">
        <v>59</v>
      </c>
      <c r="N12" s="14" t="s">
        <v>71</v>
      </c>
      <c r="O12" s="4">
        <f>IF(B12="","",IF(C12="","決め方を選ぶ",IF(J12="","行事名が空",IF(AND(C12="日にち",D12=""),"日を入れる",IF(AND(C12="第○曜日",OR(E12="",F12="")),"第何と何曜日を選ぶ",IF(C12="月だけ","日にち未定",IF(G12="","",IF(MONTH(G12)&lt;&gt;B12,"その月に無い日",IF(N(R12)&gt;5,"予定表に入りきらない",IF(COUNTIF($G$5:$G$44,G12)&gt;1,"同じ日に2つ",IF(COUNTIF(祝日!$A$4:$A$30,G12)&gt;0,"祝日（"&amp;INDEX(祝日!$B$4:$B$30,MATCH(G12,祝日!$A$4:$A$30,0))&amp;"）","")))))))))))</f>
      </c>
      <c r="P12" s="17">
        <f>IF(OR(G12="",N12&lt;&gt;"する"),"",G12-N(設定!$B$9))</f>
      </c>
      <c r="Q12" s="18">
        <f>IF(OR(B12="",N12&lt;&gt;"する",N(設定!$B$4)=0),"",IF(ISNUMBER(G12),G12,DATE((設定!$B$4+IF(B12&lt;4,1,0)),B12+1,1)-0.5))</f>
      </c>
      <c r="R12" s="19">
        <f>IF(Q12="","",COUNTIFS($B$5:$B$44,B12,$Q$5:$Q$44,"&lt;"&amp;Q12)+COUNTIFS($B$5:B12,B12,$Q$5:Q12,Q12))</f>
      </c>
      <c r="S12" s="7">
        <f>IF(Q12="","",IF(ISNUMBER(G12),DAY(G12)&amp;"日（"&amp;H12&amp;IF(COUNTIF(祝日!$A$4:$A$30,G12)&gt;0,"・祝","")&amp;"）","日にち未定")&amp;"　"&amp;J12&amp;IF(I12="","","　"&amp;I12)&amp;IF(K12="","","　"&amp;K12)&amp;IF(L12="","","（雨天は"&amp;L12&amp;"）"))</f>
      </c>
      <c r="T12" s="19">
        <f>IF(R12="","",B12&amp;"-"&amp;R12)</f>
      </c>
    </row>
    <row r="13" ht="22" customHeight="1" spans="1:20" x14ac:dyDescent="0.25">
      <c r="A13" s="3">
        <v>9</v>
      </c>
      <c r="B13" s="14">
        <v>3</v>
      </c>
      <c r="C13" s="14" t="s">
        <v>61</v>
      </c>
      <c r="D13" s="14"/>
      <c r="E13" s="14" t="s">
        <v>92</v>
      </c>
      <c r="F13" s="14" t="s">
        <v>38</v>
      </c>
      <c r="G13" s="15">
        <f>IF(OR(B13="",N(設定!$B$4)=0),"",IF(C13="日にち",IF(D13="","",DATE((設定!$B$4+IF(B13&lt;4,1,0)),B13,D13)),IF(C13="第○曜日",IF(OR(E13="",F13=""),"",IF(E13="最後",DATE((設定!$B$4+IF(B13&lt;4,1,0)),B13+1,0)-MOD(WEEKDAY(DATE((設定!$B$4+IF(B13&lt;4,1,0)),B13+1,0))-FIND(F13,"日月火水木金土"),7),DATE((設定!$B$4+IF(B13&lt;4,1,0)),B13,1)+MOD(FIND(F13,"日月火水木金土")-WEEKDAY(DATE((設定!$B$4+IF(B13&lt;4,1,0)),B13,1)),7)+7*(VALUE(RIGHT(E13,1))-1))),"")))</f>
      </c>
      <c r="H13" s="16">
        <f>IF(G13="","",CHOOSE(WEEKDAY(G13),"日","月","火","水","木","金","土"))</f>
      </c>
      <c r="I13" s="8" t="s">
        <v>63</v>
      </c>
      <c r="J13" s="8" t="s">
        <v>64</v>
      </c>
      <c r="K13" s="8" t="s">
        <v>65</v>
      </c>
      <c r="L13" s="8" t="s">
        <v>66</v>
      </c>
      <c r="M13" s="8" t="s">
        <v>67</v>
      </c>
      <c r="N13" s="14" t="s">
        <v>60</v>
      </c>
      <c r="O13" s="4">
        <f>IF(B13="","",IF(C13="","決め方を選ぶ",IF(J13="","行事名が空",IF(AND(C13="日にち",D13=""),"日を入れる",IF(AND(C13="第○曜日",OR(E13="",F13="")),"第何と何曜日を選ぶ",IF(C13="月だけ","日にち未定",IF(G13="","",IF(MONTH(G13)&lt;&gt;B13,"その月に無い日",IF(N(R13)&gt;5,"予定表に入りきらない",IF(COUNTIF($G$5:$G$44,G13)&gt;1,"同じ日に2つ",IF(COUNTIF(祝日!$A$4:$A$30,G13)&gt;0,"祝日（"&amp;INDEX(祝日!$B$4:$B$30,MATCH(G13,祝日!$A$4:$A$30,0))&amp;"）","")))))))))))</f>
      </c>
      <c r="P13" s="17">
        <f>IF(OR(G13="",N13&lt;&gt;"する"),"",G13-N(設定!$B$9))</f>
      </c>
      <c r="Q13" s="18">
        <f>IF(OR(B13="",N13&lt;&gt;"する",N(設定!$B$4)=0),"",IF(ISNUMBER(G13),G13,DATE((設定!$B$4+IF(B13&lt;4,1,0)),B13+1,1)-0.5))</f>
      </c>
      <c r="R13" s="19">
        <f>IF(Q13="","",COUNTIFS($B$5:$B$44,B13,$Q$5:$Q$44,"&lt;"&amp;Q13)+COUNTIFS($B$5:B13,B13,$Q$5:Q13,Q13))</f>
      </c>
      <c r="S13" s="7">
        <f>IF(Q13="","",IF(ISNUMBER(G13),DAY(G13)&amp;"日（"&amp;H13&amp;IF(COUNTIF(祝日!$A$4:$A$30,G13)&gt;0,"・祝","")&amp;"）","日にち未定")&amp;"　"&amp;J13&amp;IF(I13="","","　"&amp;I13)&amp;IF(K13="","","　"&amp;K13)&amp;IF(L13="","","（雨天は"&amp;L13&amp;"）"))</f>
      </c>
      <c r="T13" s="19">
        <f>IF(R13="","",B13&amp;"-"&amp;R13)</f>
      </c>
    </row>
    <row r="14" ht="22" customHeight="1" spans="1:20" x14ac:dyDescent="0.25">
      <c r="A14" s="3">
        <v>10</v>
      </c>
      <c r="B14" s="14"/>
      <c r="C14" s="14"/>
      <c r="D14" s="14"/>
      <c r="E14" s="14"/>
      <c r="F14" s="14"/>
      <c r="G14" s="15">
        <f>IF(OR(B14="",N(設定!$B$4)=0),"",IF(C14="日にち",IF(D14="","",DATE((設定!$B$4+IF(B14&lt;4,1,0)),B14,D14)),IF(C14="第○曜日",IF(OR(E14="",F14=""),"",IF(E14="最後",DATE((設定!$B$4+IF(B14&lt;4,1,0)),B14+1,0)-MOD(WEEKDAY(DATE((設定!$B$4+IF(B14&lt;4,1,0)),B14+1,0))-FIND(F14,"日月火水木金土"),7),DATE((設定!$B$4+IF(B14&lt;4,1,0)),B14,1)+MOD(FIND(F14,"日月火水木金土")-WEEKDAY(DATE((設定!$B$4+IF(B14&lt;4,1,0)),B14,1)),7)+7*(VALUE(RIGHT(E14,1))-1))),"")))</f>
      </c>
      <c r="H14" s="16">
        <f>IF(G14="","",CHOOSE(WEEKDAY(G14),"日","月","火","水","木","金","土"))</f>
      </c>
      <c r="I14" s="8"/>
      <c r="J14" s="8"/>
      <c r="K14" s="8"/>
      <c r="L14" s="8"/>
      <c r="M14" s="8"/>
      <c r="N14" s="14"/>
      <c r="O14" s="4">
        <f>IF(B14="","",IF(C14="","決め方を選ぶ",IF(J14="","行事名が空",IF(AND(C14="日にち",D14=""),"日を入れる",IF(AND(C14="第○曜日",OR(E14="",F14="")),"第何と何曜日を選ぶ",IF(C14="月だけ","日にち未定",IF(G14="","",IF(MONTH(G14)&lt;&gt;B14,"その月に無い日",IF(N(R14)&gt;5,"予定表に入りきらない",IF(COUNTIF($G$5:$G$44,G14)&gt;1,"同じ日に2つ",IF(COUNTIF(祝日!$A$4:$A$30,G14)&gt;0,"祝日（"&amp;INDEX(祝日!$B$4:$B$30,MATCH(G14,祝日!$A$4:$A$30,0))&amp;"）","")))))))))))</f>
      </c>
      <c r="P14" s="17">
        <f>IF(OR(G14="",N14&lt;&gt;"する"),"",G14-N(設定!$B$9))</f>
      </c>
      <c r="Q14" s="18">
        <f>IF(OR(B14="",N14&lt;&gt;"する",N(設定!$B$4)=0),"",IF(ISNUMBER(G14),G14,DATE((設定!$B$4+IF(B14&lt;4,1,0)),B14+1,1)-0.5))</f>
      </c>
      <c r="R14" s="19">
        <f>IF(Q14="","",COUNTIFS($B$5:$B$44,B14,$Q$5:$Q$44,"&lt;"&amp;Q14)+COUNTIFS($B$5:B14,B14,$Q$5:Q14,Q14))</f>
      </c>
      <c r="S14" s="7">
        <f>IF(Q14="","",IF(ISNUMBER(G14),DAY(G14)&amp;"日（"&amp;H14&amp;IF(COUNTIF(祝日!$A$4:$A$30,G14)&gt;0,"・祝","")&amp;"）","日にち未定")&amp;"　"&amp;J14&amp;IF(I14="","","　"&amp;I14)&amp;IF(K14="","","　"&amp;K14)&amp;IF(L14="","","（雨天は"&amp;L14&amp;"）"))</f>
      </c>
      <c r="T14" s="19">
        <f>IF(R14="","",B14&amp;"-"&amp;R14)</f>
      </c>
    </row>
    <row r="15" ht="22" customHeight="1" spans="1:20" x14ac:dyDescent="0.25">
      <c r="A15" s="3">
        <v>11</v>
      </c>
      <c r="B15" s="14"/>
      <c r="C15" s="14"/>
      <c r="D15" s="14"/>
      <c r="E15" s="14"/>
      <c r="F15" s="14"/>
      <c r="G15" s="15">
        <f>IF(OR(B15="",N(設定!$B$4)=0),"",IF(C15="日にち",IF(D15="","",DATE((設定!$B$4+IF(B15&lt;4,1,0)),B15,D15)),IF(C15="第○曜日",IF(OR(E15="",F15=""),"",IF(E15="最後",DATE((設定!$B$4+IF(B15&lt;4,1,0)),B15+1,0)-MOD(WEEKDAY(DATE((設定!$B$4+IF(B15&lt;4,1,0)),B15+1,0))-FIND(F15,"日月火水木金土"),7),DATE((設定!$B$4+IF(B15&lt;4,1,0)),B15,1)+MOD(FIND(F15,"日月火水木金土")-WEEKDAY(DATE((設定!$B$4+IF(B15&lt;4,1,0)),B15,1)),7)+7*(VALUE(RIGHT(E15,1))-1))),"")))</f>
      </c>
      <c r="H15" s="16">
        <f>IF(G15="","",CHOOSE(WEEKDAY(G15),"日","月","火","水","木","金","土"))</f>
      </c>
      <c r="I15" s="8"/>
      <c r="J15" s="8"/>
      <c r="K15" s="8"/>
      <c r="L15" s="8"/>
      <c r="M15" s="8"/>
      <c r="N15" s="14"/>
      <c r="O15" s="4">
        <f>IF(B15="","",IF(C15="","決め方を選ぶ",IF(J15="","行事名が空",IF(AND(C15="日にち",D15=""),"日を入れる",IF(AND(C15="第○曜日",OR(E15="",F15="")),"第何と何曜日を選ぶ",IF(C15="月だけ","日にち未定",IF(G15="","",IF(MONTH(G15)&lt;&gt;B15,"その月に無い日",IF(N(R15)&gt;5,"予定表に入りきらない",IF(COUNTIF($G$5:$G$44,G15)&gt;1,"同じ日に2つ",IF(COUNTIF(祝日!$A$4:$A$30,G15)&gt;0,"祝日（"&amp;INDEX(祝日!$B$4:$B$30,MATCH(G15,祝日!$A$4:$A$30,0))&amp;"）","")))))))))))</f>
      </c>
      <c r="P15" s="17">
        <f>IF(OR(G15="",N15&lt;&gt;"する"),"",G15-N(設定!$B$9))</f>
      </c>
      <c r="Q15" s="18">
        <f>IF(OR(B15="",N15&lt;&gt;"する",N(設定!$B$4)=0),"",IF(ISNUMBER(G15),G15,DATE((設定!$B$4+IF(B15&lt;4,1,0)),B15+1,1)-0.5))</f>
      </c>
      <c r="R15" s="19">
        <f>IF(Q15="","",COUNTIFS($B$5:$B$44,B15,$Q$5:$Q$44,"&lt;"&amp;Q15)+COUNTIFS($B$5:B15,B15,$Q$5:Q15,Q15))</f>
      </c>
      <c r="S15" s="7">
        <f>IF(Q15="","",IF(ISNUMBER(G15),DAY(G15)&amp;"日（"&amp;H15&amp;IF(COUNTIF(祝日!$A$4:$A$30,G15)&gt;0,"・祝","")&amp;"）","日にち未定")&amp;"　"&amp;J15&amp;IF(I15="","","　"&amp;I15)&amp;IF(K15="","","　"&amp;K15)&amp;IF(L15="","","（雨天は"&amp;L15&amp;"）"))</f>
      </c>
      <c r="T15" s="19">
        <f>IF(R15="","",B15&amp;"-"&amp;R15)</f>
      </c>
    </row>
    <row r="16" ht="22" customHeight="1" spans="1:20" x14ac:dyDescent="0.25">
      <c r="A16" s="3">
        <v>12</v>
      </c>
      <c r="B16" s="14"/>
      <c r="C16" s="14"/>
      <c r="D16" s="14"/>
      <c r="E16" s="14"/>
      <c r="F16" s="14"/>
      <c r="G16" s="15">
        <f>IF(OR(B16="",N(設定!$B$4)=0),"",IF(C16="日にち",IF(D16="","",DATE((設定!$B$4+IF(B16&lt;4,1,0)),B16,D16)),IF(C16="第○曜日",IF(OR(E16="",F16=""),"",IF(E16="最後",DATE((設定!$B$4+IF(B16&lt;4,1,0)),B16+1,0)-MOD(WEEKDAY(DATE((設定!$B$4+IF(B16&lt;4,1,0)),B16+1,0))-FIND(F16,"日月火水木金土"),7),DATE((設定!$B$4+IF(B16&lt;4,1,0)),B16,1)+MOD(FIND(F16,"日月火水木金土")-WEEKDAY(DATE((設定!$B$4+IF(B16&lt;4,1,0)),B16,1)),7)+7*(VALUE(RIGHT(E16,1))-1))),"")))</f>
      </c>
      <c r="H16" s="16">
        <f>IF(G16="","",CHOOSE(WEEKDAY(G16),"日","月","火","水","木","金","土"))</f>
      </c>
      <c r="I16" s="8"/>
      <c r="J16" s="8"/>
      <c r="K16" s="8"/>
      <c r="L16" s="8"/>
      <c r="M16" s="8"/>
      <c r="N16" s="14"/>
      <c r="O16" s="4">
        <f>IF(B16="","",IF(C16="","決め方を選ぶ",IF(J16="","行事名が空",IF(AND(C16="日にち",D16=""),"日を入れる",IF(AND(C16="第○曜日",OR(E16="",F16="")),"第何と何曜日を選ぶ",IF(C16="月だけ","日にち未定",IF(G16="","",IF(MONTH(G16)&lt;&gt;B16,"その月に無い日",IF(N(R16)&gt;5,"予定表に入りきらない",IF(COUNTIF($G$5:$G$44,G16)&gt;1,"同じ日に2つ",IF(COUNTIF(祝日!$A$4:$A$30,G16)&gt;0,"祝日（"&amp;INDEX(祝日!$B$4:$B$30,MATCH(G16,祝日!$A$4:$A$30,0))&amp;"）","")))))))))))</f>
      </c>
      <c r="P16" s="17">
        <f>IF(OR(G16="",N16&lt;&gt;"する"),"",G16-N(設定!$B$9))</f>
      </c>
      <c r="Q16" s="18">
        <f>IF(OR(B16="",N16&lt;&gt;"する",N(設定!$B$4)=0),"",IF(ISNUMBER(G16),G16,DATE((設定!$B$4+IF(B16&lt;4,1,0)),B16+1,1)-0.5))</f>
      </c>
      <c r="R16" s="19">
        <f>IF(Q16="","",COUNTIFS($B$5:$B$44,B16,$Q$5:$Q$44,"&lt;"&amp;Q16)+COUNTIFS($B$5:B16,B16,$Q$5:Q16,Q16))</f>
      </c>
      <c r="S16" s="7">
        <f>IF(Q16="","",IF(ISNUMBER(G16),DAY(G16)&amp;"日（"&amp;H16&amp;IF(COUNTIF(祝日!$A$4:$A$30,G16)&gt;0,"・祝","")&amp;"）","日にち未定")&amp;"　"&amp;J16&amp;IF(I16="","","　"&amp;I16)&amp;IF(K16="","","　"&amp;K16)&amp;IF(L16="","","（雨天は"&amp;L16&amp;"）"))</f>
      </c>
      <c r="T16" s="19">
        <f>IF(R16="","",B16&amp;"-"&amp;R16)</f>
      </c>
    </row>
    <row r="17" ht="22" customHeight="1" spans="1:20" x14ac:dyDescent="0.25">
      <c r="A17" s="3">
        <v>13</v>
      </c>
      <c r="B17" s="14"/>
      <c r="C17" s="14"/>
      <c r="D17" s="14"/>
      <c r="E17" s="14"/>
      <c r="F17" s="14"/>
      <c r="G17" s="15">
        <f>IF(OR(B17="",N(設定!$B$4)=0),"",IF(C17="日にち",IF(D17="","",DATE((設定!$B$4+IF(B17&lt;4,1,0)),B17,D17)),IF(C17="第○曜日",IF(OR(E17="",F17=""),"",IF(E17="最後",DATE((設定!$B$4+IF(B17&lt;4,1,0)),B17+1,0)-MOD(WEEKDAY(DATE((設定!$B$4+IF(B17&lt;4,1,0)),B17+1,0))-FIND(F17,"日月火水木金土"),7),DATE((設定!$B$4+IF(B17&lt;4,1,0)),B17,1)+MOD(FIND(F17,"日月火水木金土")-WEEKDAY(DATE((設定!$B$4+IF(B17&lt;4,1,0)),B17,1)),7)+7*(VALUE(RIGHT(E17,1))-1))),"")))</f>
      </c>
      <c r="H17" s="16">
        <f>IF(G17="","",CHOOSE(WEEKDAY(G17),"日","月","火","水","木","金","土"))</f>
      </c>
      <c r="I17" s="8"/>
      <c r="J17" s="8"/>
      <c r="K17" s="8"/>
      <c r="L17" s="8"/>
      <c r="M17" s="8"/>
      <c r="N17" s="14"/>
      <c r="O17" s="4">
        <f>IF(B17="","",IF(C17="","決め方を選ぶ",IF(J17="","行事名が空",IF(AND(C17="日にち",D17=""),"日を入れる",IF(AND(C17="第○曜日",OR(E17="",F17="")),"第何と何曜日を選ぶ",IF(C17="月だけ","日にち未定",IF(G17="","",IF(MONTH(G17)&lt;&gt;B17,"その月に無い日",IF(N(R17)&gt;5,"予定表に入りきらない",IF(COUNTIF($G$5:$G$44,G17)&gt;1,"同じ日に2つ",IF(COUNTIF(祝日!$A$4:$A$30,G17)&gt;0,"祝日（"&amp;INDEX(祝日!$B$4:$B$30,MATCH(G17,祝日!$A$4:$A$30,0))&amp;"）","")))))))))))</f>
      </c>
      <c r="P17" s="17">
        <f>IF(OR(G17="",N17&lt;&gt;"する"),"",G17-N(設定!$B$9))</f>
      </c>
      <c r="Q17" s="18">
        <f>IF(OR(B17="",N17&lt;&gt;"する",N(設定!$B$4)=0),"",IF(ISNUMBER(G17),G17,DATE((設定!$B$4+IF(B17&lt;4,1,0)),B17+1,1)-0.5))</f>
      </c>
      <c r="R17" s="19">
        <f>IF(Q17="","",COUNTIFS($B$5:$B$44,B17,$Q$5:$Q$44,"&lt;"&amp;Q17)+COUNTIFS($B$5:B17,B17,$Q$5:Q17,Q17))</f>
      </c>
      <c r="S17" s="7">
        <f>IF(Q17="","",IF(ISNUMBER(G17),DAY(G17)&amp;"日（"&amp;H17&amp;IF(COUNTIF(祝日!$A$4:$A$30,G17)&gt;0,"・祝","")&amp;"）","日にち未定")&amp;"　"&amp;J17&amp;IF(I17="","","　"&amp;I17)&amp;IF(K17="","","　"&amp;K17)&amp;IF(L17="","","（雨天は"&amp;L17&amp;"）"))</f>
      </c>
      <c r="T17" s="19">
        <f>IF(R17="","",B17&amp;"-"&amp;R17)</f>
      </c>
    </row>
    <row r="18" ht="22" customHeight="1" spans="1:20" x14ac:dyDescent="0.25">
      <c r="A18" s="3">
        <v>14</v>
      </c>
      <c r="B18" s="14"/>
      <c r="C18" s="14"/>
      <c r="D18" s="14"/>
      <c r="E18" s="14"/>
      <c r="F18" s="14"/>
      <c r="G18" s="15">
        <f>IF(OR(B18="",N(設定!$B$4)=0),"",IF(C18="日にち",IF(D18="","",DATE((設定!$B$4+IF(B18&lt;4,1,0)),B18,D18)),IF(C18="第○曜日",IF(OR(E18="",F18=""),"",IF(E18="最後",DATE((設定!$B$4+IF(B18&lt;4,1,0)),B18+1,0)-MOD(WEEKDAY(DATE((設定!$B$4+IF(B18&lt;4,1,0)),B18+1,0))-FIND(F18,"日月火水木金土"),7),DATE((設定!$B$4+IF(B18&lt;4,1,0)),B18,1)+MOD(FIND(F18,"日月火水木金土")-WEEKDAY(DATE((設定!$B$4+IF(B18&lt;4,1,0)),B18,1)),7)+7*(VALUE(RIGHT(E18,1))-1))),"")))</f>
      </c>
      <c r="H18" s="16">
        <f>IF(G18="","",CHOOSE(WEEKDAY(G18),"日","月","火","水","木","金","土"))</f>
      </c>
      <c r="I18" s="8"/>
      <c r="J18" s="8"/>
      <c r="K18" s="8"/>
      <c r="L18" s="8"/>
      <c r="M18" s="8"/>
      <c r="N18" s="14"/>
      <c r="O18" s="4">
        <f>IF(B18="","",IF(C18="","決め方を選ぶ",IF(J18="","行事名が空",IF(AND(C18="日にち",D18=""),"日を入れる",IF(AND(C18="第○曜日",OR(E18="",F18="")),"第何と何曜日を選ぶ",IF(C18="月だけ","日にち未定",IF(G18="","",IF(MONTH(G18)&lt;&gt;B18,"その月に無い日",IF(N(R18)&gt;5,"予定表に入りきらない",IF(COUNTIF($G$5:$G$44,G18)&gt;1,"同じ日に2つ",IF(COUNTIF(祝日!$A$4:$A$30,G18)&gt;0,"祝日（"&amp;INDEX(祝日!$B$4:$B$30,MATCH(G18,祝日!$A$4:$A$30,0))&amp;"）","")))))))))))</f>
      </c>
      <c r="P18" s="17">
        <f>IF(OR(G18="",N18&lt;&gt;"する"),"",G18-N(設定!$B$9))</f>
      </c>
      <c r="Q18" s="18">
        <f>IF(OR(B18="",N18&lt;&gt;"する",N(設定!$B$4)=0),"",IF(ISNUMBER(G18),G18,DATE((設定!$B$4+IF(B18&lt;4,1,0)),B18+1,1)-0.5))</f>
      </c>
      <c r="R18" s="19">
        <f>IF(Q18="","",COUNTIFS($B$5:$B$44,B18,$Q$5:$Q$44,"&lt;"&amp;Q18)+COUNTIFS($B$5:B18,B18,$Q$5:Q18,Q18))</f>
      </c>
      <c r="S18" s="7">
        <f>IF(Q18="","",IF(ISNUMBER(G18),DAY(G18)&amp;"日（"&amp;H18&amp;IF(COUNTIF(祝日!$A$4:$A$30,G18)&gt;0,"・祝","")&amp;"）","日にち未定")&amp;"　"&amp;J18&amp;IF(I18="","","　"&amp;I18)&amp;IF(K18="","","　"&amp;K18)&amp;IF(L18="","","（雨天は"&amp;L18&amp;"）"))</f>
      </c>
      <c r="T18" s="19">
        <f>IF(R18="","",B18&amp;"-"&amp;R18)</f>
      </c>
    </row>
    <row r="19" ht="22" customHeight="1" spans="1:20" x14ac:dyDescent="0.25">
      <c r="A19" s="3">
        <v>15</v>
      </c>
      <c r="B19" s="14"/>
      <c r="C19" s="14"/>
      <c r="D19" s="14"/>
      <c r="E19" s="14"/>
      <c r="F19" s="14"/>
      <c r="G19" s="15">
        <f>IF(OR(B19="",N(設定!$B$4)=0),"",IF(C19="日にち",IF(D19="","",DATE((設定!$B$4+IF(B19&lt;4,1,0)),B19,D19)),IF(C19="第○曜日",IF(OR(E19="",F19=""),"",IF(E19="最後",DATE((設定!$B$4+IF(B19&lt;4,1,0)),B19+1,0)-MOD(WEEKDAY(DATE((設定!$B$4+IF(B19&lt;4,1,0)),B19+1,0))-FIND(F19,"日月火水木金土"),7),DATE((設定!$B$4+IF(B19&lt;4,1,0)),B19,1)+MOD(FIND(F19,"日月火水木金土")-WEEKDAY(DATE((設定!$B$4+IF(B19&lt;4,1,0)),B19,1)),7)+7*(VALUE(RIGHT(E19,1))-1))),"")))</f>
      </c>
      <c r="H19" s="16">
        <f>IF(G19="","",CHOOSE(WEEKDAY(G19),"日","月","火","水","木","金","土"))</f>
      </c>
      <c r="I19" s="8"/>
      <c r="J19" s="8"/>
      <c r="K19" s="8"/>
      <c r="L19" s="8"/>
      <c r="M19" s="8"/>
      <c r="N19" s="14"/>
      <c r="O19" s="4">
        <f>IF(B19="","",IF(C19="","決め方を選ぶ",IF(J19="","行事名が空",IF(AND(C19="日にち",D19=""),"日を入れる",IF(AND(C19="第○曜日",OR(E19="",F19="")),"第何と何曜日を選ぶ",IF(C19="月だけ","日にち未定",IF(G19="","",IF(MONTH(G19)&lt;&gt;B19,"その月に無い日",IF(N(R19)&gt;5,"予定表に入りきらない",IF(COUNTIF($G$5:$G$44,G19)&gt;1,"同じ日に2つ",IF(COUNTIF(祝日!$A$4:$A$30,G19)&gt;0,"祝日（"&amp;INDEX(祝日!$B$4:$B$30,MATCH(G19,祝日!$A$4:$A$30,0))&amp;"）","")))))))))))</f>
      </c>
      <c r="P19" s="17">
        <f>IF(OR(G19="",N19&lt;&gt;"する"),"",G19-N(設定!$B$9))</f>
      </c>
      <c r="Q19" s="18">
        <f>IF(OR(B19="",N19&lt;&gt;"する",N(設定!$B$4)=0),"",IF(ISNUMBER(G19),G19,DATE((設定!$B$4+IF(B19&lt;4,1,0)),B19+1,1)-0.5))</f>
      </c>
      <c r="R19" s="19">
        <f>IF(Q19="","",COUNTIFS($B$5:$B$44,B19,$Q$5:$Q$44,"&lt;"&amp;Q19)+COUNTIFS($B$5:B19,B19,$Q$5:Q19,Q19))</f>
      </c>
      <c r="S19" s="7">
        <f>IF(Q19="","",IF(ISNUMBER(G19),DAY(G19)&amp;"日（"&amp;H19&amp;IF(COUNTIF(祝日!$A$4:$A$30,G19)&gt;0,"・祝","")&amp;"）","日にち未定")&amp;"　"&amp;J19&amp;IF(I19="","","　"&amp;I19)&amp;IF(K19="","","　"&amp;K19)&amp;IF(L19="","","（雨天は"&amp;L19&amp;"）"))</f>
      </c>
      <c r="T19" s="19">
        <f>IF(R19="","",B19&amp;"-"&amp;R19)</f>
      </c>
    </row>
    <row r="20" ht="22" customHeight="1" spans="1:20" x14ac:dyDescent="0.25">
      <c r="A20" s="3">
        <v>16</v>
      </c>
      <c r="B20" s="14"/>
      <c r="C20" s="14"/>
      <c r="D20" s="14"/>
      <c r="E20" s="14"/>
      <c r="F20" s="14"/>
      <c r="G20" s="15">
        <f>IF(OR(B20="",N(設定!$B$4)=0),"",IF(C20="日にち",IF(D20="","",DATE((設定!$B$4+IF(B20&lt;4,1,0)),B20,D20)),IF(C20="第○曜日",IF(OR(E20="",F20=""),"",IF(E20="最後",DATE((設定!$B$4+IF(B20&lt;4,1,0)),B20+1,0)-MOD(WEEKDAY(DATE((設定!$B$4+IF(B20&lt;4,1,0)),B20+1,0))-FIND(F20,"日月火水木金土"),7),DATE((設定!$B$4+IF(B20&lt;4,1,0)),B20,1)+MOD(FIND(F20,"日月火水木金土")-WEEKDAY(DATE((設定!$B$4+IF(B20&lt;4,1,0)),B20,1)),7)+7*(VALUE(RIGHT(E20,1))-1))),"")))</f>
      </c>
      <c r="H20" s="16">
        <f>IF(G20="","",CHOOSE(WEEKDAY(G20),"日","月","火","水","木","金","土"))</f>
      </c>
      <c r="I20" s="8"/>
      <c r="J20" s="8"/>
      <c r="K20" s="8"/>
      <c r="L20" s="8"/>
      <c r="M20" s="8"/>
      <c r="N20" s="14"/>
      <c r="O20" s="4">
        <f>IF(B20="","",IF(C20="","決め方を選ぶ",IF(J20="","行事名が空",IF(AND(C20="日にち",D20=""),"日を入れる",IF(AND(C20="第○曜日",OR(E20="",F20="")),"第何と何曜日を選ぶ",IF(C20="月だけ","日にち未定",IF(G20="","",IF(MONTH(G20)&lt;&gt;B20,"その月に無い日",IF(N(R20)&gt;5,"予定表に入りきらない",IF(COUNTIF($G$5:$G$44,G20)&gt;1,"同じ日に2つ",IF(COUNTIF(祝日!$A$4:$A$30,G20)&gt;0,"祝日（"&amp;INDEX(祝日!$B$4:$B$30,MATCH(G20,祝日!$A$4:$A$30,0))&amp;"）","")))))))))))</f>
      </c>
      <c r="P20" s="17">
        <f>IF(OR(G20="",N20&lt;&gt;"する"),"",G20-N(設定!$B$9))</f>
      </c>
      <c r="Q20" s="18">
        <f>IF(OR(B20="",N20&lt;&gt;"する",N(設定!$B$4)=0),"",IF(ISNUMBER(G20),G20,DATE((設定!$B$4+IF(B20&lt;4,1,0)),B20+1,1)-0.5))</f>
      </c>
      <c r="R20" s="19">
        <f>IF(Q20="","",COUNTIFS($B$5:$B$44,B20,$Q$5:$Q$44,"&lt;"&amp;Q20)+COUNTIFS($B$5:B20,B20,$Q$5:Q20,Q20))</f>
      </c>
      <c r="S20" s="7">
        <f>IF(Q20="","",IF(ISNUMBER(G20),DAY(G20)&amp;"日（"&amp;H20&amp;IF(COUNTIF(祝日!$A$4:$A$30,G20)&gt;0,"・祝","")&amp;"）","日にち未定")&amp;"　"&amp;J20&amp;IF(I20="","","　"&amp;I20)&amp;IF(K20="","","　"&amp;K20)&amp;IF(L20="","","（雨天は"&amp;L20&amp;"）"))</f>
      </c>
      <c r="T20" s="19">
        <f>IF(R20="","",B20&amp;"-"&amp;R20)</f>
      </c>
    </row>
    <row r="21" ht="22" customHeight="1" spans="1:20" x14ac:dyDescent="0.25">
      <c r="A21" s="3">
        <v>17</v>
      </c>
      <c r="B21" s="14"/>
      <c r="C21" s="14"/>
      <c r="D21" s="14"/>
      <c r="E21" s="14"/>
      <c r="F21" s="14"/>
      <c r="G21" s="15">
        <f>IF(OR(B21="",N(設定!$B$4)=0),"",IF(C21="日にち",IF(D21="","",DATE((設定!$B$4+IF(B21&lt;4,1,0)),B21,D21)),IF(C21="第○曜日",IF(OR(E21="",F21=""),"",IF(E21="最後",DATE((設定!$B$4+IF(B21&lt;4,1,0)),B21+1,0)-MOD(WEEKDAY(DATE((設定!$B$4+IF(B21&lt;4,1,0)),B21+1,0))-FIND(F21,"日月火水木金土"),7),DATE((設定!$B$4+IF(B21&lt;4,1,0)),B21,1)+MOD(FIND(F21,"日月火水木金土")-WEEKDAY(DATE((設定!$B$4+IF(B21&lt;4,1,0)),B21,1)),7)+7*(VALUE(RIGHT(E21,1))-1))),"")))</f>
      </c>
      <c r="H21" s="16">
        <f>IF(G21="","",CHOOSE(WEEKDAY(G21),"日","月","火","水","木","金","土"))</f>
      </c>
      <c r="I21" s="8"/>
      <c r="J21" s="8"/>
      <c r="K21" s="8"/>
      <c r="L21" s="8"/>
      <c r="M21" s="8"/>
      <c r="N21" s="14"/>
      <c r="O21" s="4">
        <f>IF(B21="","",IF(C21="","決め方を選ぶ",IF(J21="","行事名が空",IF(AND(C21="日にち",D21=""),"日を入れる",IF(AND(C21="第○曜日",OR(E21="",F21="")),"第何と何曜日を選ぶ",IF(C21="月だけ","日にち未定",IF(G21="","",IF(MONTH(G21)&lt;&gt;B21,"その月に無い日",IF(N(R21)&gt;5,"予定表に入りきらない",IF(COUNTIF($G$5:$G$44,G21)&gt;1,"同じ日に2つ",IF(COUNTIF(祝日!$A$4:$A$30,G21)&gt;0,"祝日（"&amp;INDEX(祝日!$B$4:$B$30,MATCH(G21,祝日!$A$4:$A$30,0))&amp;"）","")))))))))))</f>
      </c>
      <c r="P21" s="17">
        <f>IF(OR(G21="",N21&lt;&gt;"する"),"",G21-N(設定!$B$9))</f>
      </c>
      <c r="Q21" s="18">
        <f>IF(OR(B21="",N21&lt;&gt;"する",N(設定!$B$4)=0),"",IF(ISNUMBER(G21),G21,DATE((設定!$B$4+IF(B21&lt;4,1,0)),B21+1,1)-0.5))</f>
      </c>
      <c r="R21" s="19">
        <f>IF(Q21="","",COUNTIFS($B$5:$B$44,B21,$Q$5:$Q$44,"&lt;"&amp;Q21)+COUNTIFS($B$5:B21,B21,$Q$5:Q21,Q21))</f>
      </c>
      <c r="S21" s="7">
        <f>IF(Q21="","",IF(ISNUMBER(G21),DAY(G21)&amp;"日（"&amp;H21&amp;IF(COUNTIF(祝日!$A$4:$A$30,G21)&gt;0,"・祝","")&amp;"）","日にち未定")&amp;"　"&amp;J21&amp;IF(I21="","","　"&amp;I21)&amp;IF(K21="","","　"&amp;K21)&amp;IF(L21="","","（雨天は"&amp;L21&amp;"）"))</f>
      </c>
      <c r="T21" s="19">
        <f>IF(R21="","",B21&amp;"-"&amp;R21)</f>
      </c>
    </row>
    <row r="22" ht="22" customHeight="1" spans="1:20" x14ac:dyDescent="0.25">
      <c r="A22" s="3">
        <v>18</v>
      </c>
      <c r="B22" s="14"/>
      <c r="C22" s="14"/>
      <c r="D22" s="14"/>
      <c r="E22" s="14"/>
      <c r="F22" s="14"/>
      <c r="G22" s="15">
        <f>IF(OR(B22="",N(設定!$B$4)=0),"",IF(C22="日にち",IF(D22="","",DATE((設定!$B$4+IF(B22&lt;4,1,0)),B22,D22)),IF(C22="第○曜日",IF(OR(E22="",F22=""),"",IF(E22="最後",DATE((設定!$B$4+IF(B22&lt;4,1,0)),B22+1,0)-MOD(WEEKDAY(DATE((設定!$B$4+IF(B22&lt;4,1,0)),B22+1,0))-FIND(F22,"日月火水木金土"),7),DATE((設定!$B$4+IF(B22&lt;4,1,0)),B22,1)+MOD(FIND(F22,"日月火水木金土")-WEEKDAY(DATE((設定!$B$4+IF(B22&lt;4,1,0)),B22,1)),7)+7*(VALUE(RIGHT(E22,1))-1))),"")))</f>
      </c>
      <c r="H22" s="16">
        <f>IF(G22="","",CHOOSE(WEEKDAY(G22),"日","月","火","水","木","金","土"))</f>
      </c>
      <c r="I22" s="8"/>
      <c r="J22" s="8"/>
      <c r="K22" s="8"/>
      <c r="L22" s="8"/>
      <c r="M22" s="8"/>
      <c r="N22" s="14"/>
      <c r="O22" s="4">
        <f>IF(B22="","",IF(C22="","決め方を選ぶ",IF(J22="","行事名が空",IF(AND(C22="日にち",D22=""),"日を入れる",IF(AND(C22="第○曜日",OR(E22="",F22="")),"第何と何曜日を選ぶ",IF(C22="月だけ","日にち未定",IF(G22="","",IF(MONTH(G22)&lt;&gt;B22,"その月に無い日",IF(N(R22)&gt;5,"予定表に入りきらない",IF(COUNTIF($G$5:$G$44,G22)&gt;1,"同じ日に2つ",IF(COUNTIF(祝日!$A$4:$A$30,G22)&gt;0,"祝日（"&amp;INDEX(祝日!$B$4:$B$30,MATCH(G22,祝日!$A$4:$A$30,0))&amp;"）","")))))))))))</f>
      </c>
      <c r="P22" s="17">
        <f>IF(OR(G22="",N22&lt;&gt;"する"),"",G22-N(設定!$B$9))</f>
      </c>
      <c r="Q22" s="18">
        <f>IF(OR(B22="",N22&lt;&gt;"する",N(設定!$B$4)=0),"",IF(ISNUMBER(G22),G22,DATE((設定!$B$4+IF(B22&lt;4,1,0)),B22+1,1)-0.5))</f>
      </c>
      <c r="R22" s="19">
        <f>IF(Q22="","",COUNTIFS($B$5:$B$44,B22,$Q$5:$Q$44,"&lt;"&amp;Q22)+COUNTIFS($B$5:B22,B22,$Q$5:Q22,Q22))</f>
      </c>
      <c r="S22" s="7">
        <f>IF(Q22="","",IF(ISNUMBER(G22),DAY(G22)&amp;"日（"&amp;H22&amp;IF(COUNTIF(祝日!$A$4:$A$30,G22)&gt;0,"・祝","")&amp;"）","日にち未定")&amp;"　"&amp;J22&amp;IF(I22="","","　"&amp;I22)&amp;IF(K22="","","　"&amp;K22)&amp;IF(L22="","","（雨天は"&amp;L22&amp;"）"))</f>
      </c>
      <c r="T22" s="19">
        <f>IF(R22="","",B22&amp;"-"&amp;R22)</f>
      </c>
    </row>
    <row r="23" ht="22" customHeight="1" spans="1:20" x14ac:dyDescent="0.25">
      <c r="A23" s="3">
        <v>19</v>
      </c>
      <c r="B23" s="14"/>
      <c r="C23" s="14"/>
      <c r="D23" s="14"/>
      <c r="E23" s="14"/>
      <c r="F23" s="14"/>
      <c r="G23" s="15">
        <f>IF(OR(B23="",N(設定!$B$4)=0),"",IF(C23="日にち",IF(D23="","",DATE((設定!$B$4+IF(B23&lt;4,1,0)),B23,D23)),IF(C23="第○曜日",IF(OR(E23="",F23=""),"",IF(E23="最後",DATE((設定!$B$4+IF(B23&lt;4,1,0)),B23+1,0)-MOD(WEEKDAY(DATE((設定!$B$4+IF(B23&lt;4,1,0)),B23+1,0))-FIND(F23,"日月火水木金土"),7),DATE((設定!$B$4+IF(B23&lt;4,1,0)),B23,1)+MOD(FIND(F23,"日月火水木金土")-WEEKDAY(DATE((設定!$B$4+IF(B23&lt;4,1,0)),B23,1)),7)+7*(VALUE(RIGHT(E23,1))-1))),"")))</f>
      </c>
      <c r="H23" s="16">
        <f>IF(G23="","",CHOOSE(WEEKDAY(G23),"日","月","火","水","木","金","土"))</f>
      </c>
      <c r="I23" s="8"/>
      <c r="J23" s="8"/>
      <c r="K23" s="8"/>
      <c r="L23" s="8"/>
      <c r="M23" s="8"/>
      <c r="N23" s="14"/>
      <c r="O23" s="4">
        <f>IF(B23="","",IF(C23="","決め方を選ぶ",IF(J23="","行事名が空",IF(AND(C23="日にち",D23=""),"日を入れる",IF(AND(C23="第○曜日",OR(E23="",F23="")),"第何と何曜日を選ぶ",IF(C23="月だけ","日にち未定",IF(G23="","",IF(MONTH(G23)&lt;&gt;B23,"その月に無い日",IF(N(R23)&gt;5,"予定表に入りきらない",IF(COUNTIF($G$5:$G$44,G23)&gt;1,"同じ日に2つ",IF(COUNTIF(祝日!$A$4:$A$30,G23)&gt;0,"祝日（"&amp;INDEX(祝日!$B$4:$B$30,MATCH(G23,祝日!$A$4:$A$30,0))&amp;"）","")))))))))))</f>
      </c>
      <c r="P23" s="17">
        <f>IF(OR(G23="",N23&lt;&gt;"する"),"",G23-N(設定!$B$9))</f>
      </c>
      <c r="Q23" s="18">
        <f>IF(OR(B23="",N23&lt;&gt;"する",N(設定!$B$4)=0),"",IF(ISNUMBER(G23),G23,DATE((設定!$B$4+IF(B23&lt;4,1,0)),B23+1,1)-0.5))</f>
      </c>
      <c r="R23" s="19">
        <f>IF(Q23="","",COUNTIFS($B$5:$B$44,B23,$Q$5:$Q$44,"&lt;"&amp;Q23)+COUNTIFS($B$5:B23,B23,$Q$5:Q23,Q23))</f>
      </c>
      <c r="S23" s="7">
        <f>IF(Q23="","",IF(ISNUMBER(G23),DAY(G23)&amp;"日（"&amp;H23&amp;IF(COUNTIF(祝日!$A$4:$A$30,G23)&gt;0,"・祝","")&amp;"）","日にち未定")&amp;"　"&amp;J23&amp;IF(I23="","","　"&amp;I23)&amp;IF(K23="","","　"&amp;K23)&amp;IF(L23="","","（雨天は"&amp;L23&amp;"）"))</f>
      </c>
      <c r="T23" s="19">
        <f>IF(R23="","",B23&amp;"-"&amp;R23)</f>
      </c>
    </row>
    <row r="24" ht="22" customHeight="1" spans="1:20" x14ac:dyDescent="0.25">
      <c r="A24" s="3">
        <v>20</v>
      </c>
      <c r="B24" s="14"/>
      <c r="C24" s="14"/>
      <c r="D24" s="14"/>
      <c r="E24" s="14"/>
      <c r="F24" s="14"/>
      <c r="G24" s="15">
        <f>IF(OR(B24="",N(設定!$B$4)=0),"",IF(C24="日にち",IF(D24="","",DATE((設定!$B$4+IF(B24&lt;4,1,0)),B24,D24)),IF(C24="第○曜日",IF(OR(E24="",F24=""),"",IF(E24="最後",DATE((設定!$B$4+IF(B24&lt;4,1,0)),B24+1,0)-MOD(WEEKDAY(DATE((設定!$B$4+IF(B24&lt;4,1,0)),B24+1,0))-FIND(F24,"日月火水木金土"),7),DATE((設定!$B$4+IF(B24&lt;4,1,0)),B24,1)+MOD(FIND(F24,"日月火水木金土")-WEEKDAY(DATE((設定!$B$4+IF(B24&lt;4,1,0)),B24,1)),7)+7*(VALUE(RIGHT(E24,1))-1))),"")))</f>
      </c>
      <c r="H24" s="16">
        <f>IF(G24="","",CHOOSE(WEEKDAY(G24),"日","月","火","水","木","金","土"))</f>
      </c>
      <c r="I24" s="8"/>
      <c r="J24" s="8"/>
      <c r="K24" s="8"/>
      <c r="L24" s="8"/>
      <c r="M24" s="8"/>
      <c r="N24" s="14"/>
      <c r="O24" s="4">
        <f>IF(B24="","",IF(C24="","決め方を選ぶ",IF(J24="","行事名が空",IF(AND(C24="日にち",D24=""),"日を入れる",IF(AND(C24="第○曜日",OR(E24="",F24="")),"第何と何曜日を選ぶ",IF(C24="月だけ","日にち未定",IF(G24="","",IF(MONTH(G24)&lt;&gt;B24,"その月に無い日",IF(N(R24)&gt;5,"予定表に入りきらない",IF(COUNTIF($G$5:$G$44,G24)&gt;1,"同じ日に2つ",IF(COUNTIF(祝日!$A$4:$A$30,G24)&gt;0,"祝日（"&amp;INDEX(祝日!$B$4:$B$30,MATCH(G24,祝日!$A$4:$A$30,0))&amp;"）","")))))))))))</f>
      </c>
      <c r="P24" s="17">
        <f>IF(OR(G24="",N24&lt;&gt;"する"),"",G24-N(設定!$B$9))</f>
      </c>
      <c r="Q24" s="18">
        <f>IF(OR(B24="",N24&lt;&gt;"する",N(設定!$B$4)=0),"",IF(ISNUMBER(G24),G24,DATE((設定!$B$4+IF(B24&lt;4,1,0)),B24+1,1)-0.5))</f>
      </c>
      <c r="R24" s="19">
        <f>IF(Q24="","",COUNTIFS($B$5:$B$44,B24,$Q$5:$Q$44,"&lt;"&amp;Q24)+COUNTIFS($B$5:B24,B24,$Q$5:Q24,Q24))</f>
      </c>
      <c r="S24" s="7">
        <f>IF(Q24="","",IF(ISNUMBER(G24),DAY(G24)&amp;"日（"&amp;H24&amp;IF(COUNTIF(祝日!$A$4:$A$30,G24)&gt;0,"・祝","")&amp;"）","日にち未定")&amp;"　"&amp;J24&amp;IF(I24="","","　"&amp;I24)&amp;IF(K24="","","　"&amp;K24)&amp;IF(L24="","","（雨天は"&amp;L24&amp;"）"))</f>
      </c>
      <c r="T24" s="19">
        <f>IF(R24="","",B24&amp;"-"&amp;R24)</f>
      </c>
    </row>
    <row r="25" ht="22" customHeight="1" spans="1:20" x14ac:dyDescent="0.25">
      <c r="A25" s="3">
        <v>21</v>
      </c>
      <c r="B25" s="14"/>
      <c r="C25" s="14"/>
      <c r="D25" s="14"/>
      <c r="E25" s="14"/>
      <c r="F25" s="14"/>
      <c r="G25" s="15">
        <f>IF(OR(B25="",N(設定!$B$4)=0),"",IF(C25="日にち",IF(D25="","",DATE((設定!$B$4+IF(B25&lt;4,1,0)),B25,D25)),IF(C25="第○曜日",IF(OR(E25="",F25=""),"",IF(E25="最後",DATE((設定!$B$4+IF(B25&lt;4,1,0)),B25+1,0)-MOD(WEEKDAY(DATE((設定!$B$4+IF(B25&lt;4,1,0)),B25+1,0))-FIND(F25,"日月火水木金土"),7),DATE((設定!$B$4+IF(B25&lt;4,1,0)),B25,1)+MOD(FIND(F25,"日月火水木金土")-WEEKDAY(DATE((設定!$B$4+IF(B25&lt;4,1,0)),B25,1)),7)+7*(VALUE(RIGHT(E25,1))-1))),"")))</f>
      </c>
      <c r="H25" s="16">
        <f>IF(G25="","",CHOOSE(WEEKDAY(G25),"日","月","火","水","木","金","土"))</f>
      </c>
      <c r="I25" s="8"/>
      <c r="J25" s="8"/>
      <c r="K25" s="8"/>
      <c r="L25" s="8"/>
      <c r="M25" s="8"/>
      <c r="N25" s="14"/>
      <c r="O25" s="4">
        <f>IF(B25="","",IF(C25="","決め方を選ぶ",IF(J25="","行事名が空",IF(AND(C25="日にち",D25=""),"日を入れる",IF(AND(C25="第○曜日",OR(E25="",F25="")),"第何と何曜日を選ぶ",IF(C25="月だけ","日にち未定",IF(G25="","",IF(MONTH(G25)&lt;&gt;B25,"その月に無い日",IF(N(R25)&gt;5,"予定表に入りきらない",IF(COUNTIF($G$5:$G$44,G25)&gt;1,"同じ日に2つ",IF(COUNTIF(祝日!$A$4:$A$30,G25)&gt;0,"祝日（"&amp;INDEX(祝日!$B$4:$B$30,MATCH(G25,祝日!$A$4:$A$30,0))&amp;"）","")))))))))))</f>
      </c>
      <c r="P25" s="17">
        <f>IF(OR(G25="",N25&lt;&gt;"する"),"",G25-N(設定!$B$9))</f>
      </c>
      <c r="Q25" s="18">
        <f>IF(OR(B25="",N25&lt;&gt;"する",N(設定!$B$4)=0),"",IF(ISNUMBER(G25),G25,DATE((設定!$B$4+IF(B25&lt;4,1,0)),B25+1,1)-0.5))</f>
      </c>
      <c r="R25" s="19">
        <f>IF(Q25="","",COUNTIFS($B$5:$B$44,B25,$Q$5:$Q$44,"&lt;"&amp;Q25)+COUNTIFS($B$5:B25,B25,$Q$5:Q25,Q25))</f>
      </c>
      <c r="S25" s="7">
        <f>IF(Q25="","",IF(ISNUMBER(G25),DAY(G25)&amp;"日（"&amp;H25&amp;IF(COUNTIF(祝日!$A$4:$A$30,G25)&gt;0,"・祝","")&amp;"）","日にち未定")&amp;"　"&amp;J25&amp;IF(I25="","","　"&amp;I25)&amp;IF(K25="","","　"&amp;K25)&amp;IF(L25="","","（雨天は"&amp;L25&amp;"）"))</f>
      </c>
      <c r="T25" s="19">
        <f>IF(R25="","",B25&amp;"-"&amp;R25)</f>
      </c>
    </row>
    <row r="26" ht="22" customHeight="1" spans="1:20" x14ac:dyDescent="0.25">
      <c r="A26" s="3">
        <v>22</v>
      </c>
      <c r="B26" s="14"/>
      <c r="C26" s="14"/>
      <c r="D26" s="14"/>
      <c r="E26" s="14"/>
      <c r="F26" s="14"/>
      <c r="G26" s="15">
        <f>IF(OR(B26="",N(設定!$B$4)=0),"",IF(C26="日にち",IF(D26="","",DATE((設定!$B$4+IF(B26&lt;4,1,0)),B26,D26)),IF(C26="第○曜日",IF(OR(E26="",F26=""),"",IF(E26="最後",DATE((設定!$B$4+IF(B26&lt;4,1,0)),B26+1,0)-MOD(WEEKDAY(DATE((設定!$B$4+IF(B26&lt;4,1,0)),B26+1,0))-FIND(F26,"日月火水木金土"),7),DATE((設定!$B$4+IF(B26&lt;4,1,0)),B26,1)+MOD(FIND(F26,"日月火水木金土")-WEEKDAY(DATE((設定!$B$4+IF(B26&lt;4,1,0)),B26,1)),7)+7*(VALUE(RIGHT(E26,1))-1))),"")))</f>
      </c>
      <c r="H26" s="16">
        <f>IF(G26="","",CHOOSE(WEEKDAY(G26),"日","月","火","水","木","金","土"))</f>
      </c>
      <c r="I26" s="8"/>
      <c r="J26" s="8"/>
      <c r="K26" s="8"/>
      <c r="L26" s="8"/>
      <c r="M26" s="8"/>
      <c r="N26" s="14"/>
      <c r="O26" s="4">
        <f>IF(B26="","",IF(C26="","決め方を選ぶ",IF(J26="","行事名が空",IF(AND(C26="日にち",D26=""),"日を入れる",IF(AND(C26="第○曜日",OR(E26="",F26="")),"第何と何曜日を選ぶ",IF(C26="月だけ","日にち未定",IF(G26="","",IF(MONTH(G26)&lt;&gt;B26,"その月に無い日",IF(N(R26)&gt;5,"予定表に入りきらない",IF(COUNTIF($G$5:$G$44,G26)&gt;1,"同じ日に2つ",IF(COUNTIF(祝日!$A$4:$A$30,G26)&gt;0,"祝日（"&amp;INDEX(祝日!$B$4:$B$30,MATCH(G26,祝日!$A$4:$A$30,0))&amp;"）","")))))))))))</f>
      </c>
      <c r="P26" s="17">
        <f>IF(OR(G26="",N26&lt;&gt;"する"),"",G26-N(設定!$B$9))</f>
      </c>
      <c r="Q26" s="18">
        <f>IF(OR(B26="",N26&lt;&gt;"する",N(設定!$B$4)=0),"",IF(ISNUMBER(G26),G26,DATE((設定!$B$4+IF(B26&lt;4,1,0)),B26+1,1)-0.5))</f>
      </c>
      <c r="R26" s="19">
        <f>IF(Q26="","",COUNTIFS($B$5:$B$44,B26,$Q$5:$Q$44,"&lt;"&amp;Q26)+COUNTIFS($B$5:B26,B26,$Q$5:Q26,Q26))</f>
      </c>
      <c r="S26" s="7">
        <f>IF(Q26="","",IF(ISNUMBER(G26),DAY(G26)&amp;"日（"&amp;H26&amp;IF(COUNTIF(祝日!$A$4:$A$30,G26)&gt;0,"・祝","")&amp;"）","日にち未定")&amp;"　"&amp;J26&amp;IF(I26="","","　"&amp;I26)&amp;IF(K26="","","　"&amp;K26)&amp;IF(L26="","","（雨天は"&amp;L26&amp;"）"))</f>
      </c>
      <c r="T26" s="19">
        <f>IF(R26="","",B26&amp;"-"&amp;R26)</f>
      </c>
    </row>
    <row r="27" ht="22" customHeight="1" spans="1:20" x14ac:dyDescent="0.25">
      <c r="A27" s="3">
        <v>23</v>
      </c>
      <c r="B27" s="14"/>
      <c r="C27" s="14"/>
      <c r="D27" s="14"/>
      <c r="E27" s="14"/>
      <c r="F27" s="14"/>
      <c r="G27" s="15">
        <f>IF(OR(B27="",N(設定!$B$4)=0),"",IF(C27="日にち",IF(D27="","",DATE((設定!$B$4+IF(B27&lt;4,1,0)),B27,D27)),IF(C27="第○曜日",IF(OR(E27="",F27=""),"",IF(E27="最後",DATE((設定!$B$4+IF(B27&lt;4,1,0)),B27+1,0)-MOD(WEEKDAY(DATE((設定!$B$4+IF(B27&lt;4,1,0)),B27+1,0))-FIND(F27,"日月火水木金土"),7),DATE((設定!$B$4+IF(B27&lt;4,1,0)),B27,1)+MOD(FIND(F27,"日月火水木金土")-WEEKDAY(DATE((設定!$B$4+IF(B27&lt;4,1,0)),B27,1)),7)+7*(VALUE(RIGHT(E27,1))-1))),"")))</f>
      </c>
      <c r="H27" s="16">
        <f>IF(G27="","",CHOOSE(WEEKDAY(G27),"日","月","火","水","木","金","土"))</f>
      </c>
      <c r="I27" s="8"/>
      <c r="J27" s="8"/>
      <c r="K27" s="8"/>
      <c r="L27" s="8"/>
      <c r="M27" s="8"/>
      <c r="N27" s="14"/>
      <c r="O27" s="4">
        <f>IF(B27="","",IF(C27="","決め方を選ぶ",IF(J27="","行事名が空",IF(AND(C27="日にち",D27=""),"日を入れる",IF(AND(C27="第○曜日",OR(E27="",F27="")),"第何と何曜日を選ぶ",IF(C27="月だけ","日にち未定",IF(G27="","",IF(MONTH(G27)&lt;&gt;B27,"その月に無い日",IF(N(R27)&gt;5,"予定表に入りきらない",IF(COUNTIF($G$5:$G$44,G27)&gt;1,"同じ日に2つ",IF(COUNTIF(祝日!$A$4:$A$30,G27)&gt;0,"祝日（"&amp;INDEX(祝日!$B$4:$B$30,MATCH(G27,祝日!$A$4:$A$30,0))&amp;"）","")))))))))))</f>
      </c>
      <c r="P27" s="17">
        <f>IF(OR(G27="",N27&lt;&gt;"する"),"",G27-N(設定!$B$9))</f>
      </c>
      <c r="Q27" s="18">
        <f>IF(OR(B27="",N27&lt;&gt;"する",N(設定!$B$4)=0),"",IF(ISNUMBER(G27),G27,DATE((設定!$B$4+IF(B27&lt;4,1,0)),B27+1,1)-0.5))</f>
      </c>
      <c r="R27" s="19">
        <f>IF(Q27="","",COUNTIFS($B$5:$B$44,B27,$Q$5:$Q$44,"&lt;"&amp;Q27)+COUNTIFS($B$5:B27,B27,$Q$5:Q27,Q27))</f>
      </c>
      <c r="S27" s="7">
        <f>IF(Q27="","",IF(ISNUMBER(G27),DAY(G27)&amp;"日（"&amp;H27&amp;IF(COUNTIF(祝日!$A$4:$A$30,G27)&gt;0,"・祝","")&amp;"）","日にち未定")&amp;"　"&amp;J27&amp;IF(I27="","","　"&amp;I27)&amp;IF(K27="","","　"&amp;K27)&amp;IF(L27="","","（雨天は"&amp;L27&amp;"）"))</f>
      </c>
      <c r="T27" s="19">
        <f>IF(R27="","",B27&amp;"-"&amp;R27)</f>
      </c>
    </row>
    <row r="28" ht="22" customHeight="1" spans="1:20" x14ac:dyDescent="0.25">
      <c r="A28" s="3">
        <v>24</v>
      </c>
      <c r="B28" s="14"/>
      <c r="C28" s="14"/>
      <c r="D28" s="14"/>
      <c r="E28" s="14"/>
      <c r="F28" s="14"/>
      <c r="G28" s="15">
        <f>IF(OR(B28="",N(設定!$B$4)=0),"",IF(C28="日にち",IF(D28="","",DATE((設定!$B$4+IF(B28&lt;4,1,0)),B28,D28)),IF(C28="第○曜日",IF(OR(E28="",F28=""),"",IF(E28="最後",DATE((設定!$B$4+IF(B28&lt;4,1,0)),B28+1,0)-MOD(WEEKDAY(DATE((設定!$B$4+IF(B28&lt;4,1,0)),B28+1,0))-FIND(F28,"日月火水木金土"),7),DATE((設定!$B$4+IF(B28&lt;4,1,0)),B28,1)+MOD(FIND(F28,"日月火水木金土")-WEEKDAY(DATE((設定!$B$4+IF(B28&lt;4,1,0)),B28,1)),7)+7*(VALUE(RIGHT(E28,1))-1))),"")))</f>
      </c>
      <c r="H28" s="16">
        <f>IF(G28="","",CHOOSE(WEEKDAY(G28),"日","月","火","水","木","金","土"))</f>
      </c>
      <c r="I28" s="8"/>
      <c r="J28" s="8"/>
      <c r="K28" s="8"/>
      <c r="L28" s="8"/>
      <c r="M28" s="8"/>
      <c r="N28" s="14"/>
      <c r="O28" s="4">
        <f>IF(B28="","",IF(C28="","決め方を選ぶ",IF(J28="","行事名が空",IF(AND(C28="日にち",D28=""),"日を入れる",IF(AND(C28="第○曜日",OR(E28="",F28="")),"第何と何曜日を選ぶ",IF(C28="月だけ","日にち未定",IF(G28="","",IF(MONTH(G28)&lt;&gt;B28,"その月に無い日",IF(N(R28)&gt;5,"予定表に入りきらない",IF(COUNTIF($G$5:$G$44,G28)&gt;1,"同じ日に2つ",IF(COUNTIF(祝日!$A$4:$A$30,G28)&gt;0,"祝日（"&amp;INDEX(祝日!$B$4:$B$30,MATCH(G28,祝日!$A$4:$A$30,0))&amp;"）","")))))))))))</f>
      </c>
      <c r="P28" s="17">
        <f>IF(OR(G28="",N28&lt;&gt;"する"),"",G28-N(設定!$B$9))</f>
      </c>
      <c r="Q28" s="18">
        <f>IF(OR(B28="",N28&lt;&gt;"する",N(設定!$B$4)=0),"",IF(ISNUMBER(G28),G28,DATE((設定!$B$4+IF(B28&lt;4,1,0)),B28+1,1)-0.5))</f>
      </c>
      <c r="R28" s="19">
        <f>IF(Q28="","",COUNTIFS($B$5:$B$44,B28,$Q$5:$Q$44,"&lt;"&amp;Q28)+COUNTIFS($B$5:B28,B28,$Q$5:Q28,Q28))</f>
      </c>
      <c r="S28" s="7">
        <f>IF(Q28="","",IF(ISNUMBER(G28),DAY(G28)&amp;"日（"&amp;H28&amp;IF(COUNTIF(祝日!$A$4:$A$30,G28)&gt;0,"・祝","")&amp;"）","日にち未定")&amp;"　"&amp;J28&amp;IF(I28="","","　"&amp;I28)&amp;IF(K28="","","　"&amp;K28)&amp;IF(L28="","","（雨天は"&amp;L28&amp;"）"))</f>
      </c>
      <c r="T28" s="19">
        <f>IF(R28="","",B28&amp;"-"&amp;R28)</f>
      </c>
    </row>
    <row r="29" ht="22" customHeight="1" spans="1:20" x14ac:dyDescent="0.25">
      <c r="A29" s="3">
        <v>25</v>
      </c>
      <c r="B29" s="14"/>
      <c r="C29" s="14"/>
      <c r="D29" s="14"/>
      <c r="E29" s="14"/>
      <c r="F29" s="14"/>
      <c r="G29" s="15">
        <f>IF(OR(B29="",N(設定!$B$4)=0),"",IF(C29="日にち",IF(D29="","",DATE((設定!$B$4+IF(B29&lt;4,1,0)),B29,D29)),IF(C29="第○曜日",IF(OR(E29="",F29=""),"",IF(E29="最後",DATE((設定!$B$4+IF(B29&lt;4,1,0)),B29+1,0)-MOD(WEEKDAY(DATE((設定!$B$4+IF(B29&lt;4,1,0)),B29+1,0))-FIND(F29,"日月火水木金土"),7),DATE((設定!$B$4+IF(B29&lt;4,1,0)),B29,1)+MOD(FIND(F29,"日月火水木金土")-WEEKDAY(DATE((設定!$B$4+IF(B29&lt;4,1,0)),B29,1)),7)+7*(VALUE(RIGHT(E29,1))-1))),"")))</f>
      </c>
      <c r="H29" s="16">
        <f>IF(G29="","",CHOOSE(WEEKDAY(G29),"日","月","火","水","木","金","土"))</f>
      </c>
      <c r="I29" s="8"/>
      <c r="J29" s="8"/>
      <c r="K29" s="8"/>
      <c r="L29" s="8"/>
      <c r="M29" s="8"/>
      <c r="N29" s="14"/>
      <c r="O29" s="4">
        <f>IF(B29="","",IF(C29="","決め方を選ぶ",IF(J29="","行事名が空",IF(AND(C29="日にち",D29=""),"日を入れる",IF(AND(C29="第○曜日",OR(E29="",F29="")),"第何と何曜日を選ぶ",IF(C29="月だけ","日にち未定",IF(G29="","",IF(MONTH(G29)&lt;&gt;B29,"その月に無い日",IF(N(R29)&gt;5,"予定表に入りきらない",IF(COUNTIF($G$5:$G$44,G29)&gt;1,"同じ日に2つ",IF(COUNTIF(祝日!$A$4:$A$30,G29)&gt;0,"祝日（"&amp;INDEX(祝日!$B$4:$B$30,MATCH(G29,祝日!$A$4:$A$30,0))&amp;"）","")))))))))))</f>
      </c>
      <c r="P29" s="17">
        <f>IF(OR(G29="",N29&lt;&gt;"する"),"",G29-N(設定!$B$9))</f>
      </c>
      <c r="Q29" s="18">
        <f>IF(OR(B29="",N29&lt;&gt;"する",N(設定!$B$4)=0),"",IF(ISNUMBER(G29),G29,DATE((設定!$B$4+IF(B29&lt;4,1,0)),B29+1,1)-0.5))</f>
      </c>
      <c r="R29" s="19">
        <f>IF(Q29="","",COUNTIFS($B$5:$B$44,B29,$Q$5:$Q$44,"&lt;"&amp;Q29)+COUNTIFS($B$5:B29,B29,$Q$5:Q29,Q29))</f>
      </c>
      <c r="S29" s="7">
        <f>IF(Q29="","",IF(ISNUMBER(G29),DAY(G29)&amp;"日（"&amp;H29&amp;IF(COUNTIF(祝日!$A$4:$A$30,G29)&gt;0,"・祝","")&amp;"）","日にち未定")&amp;"　"&amp;J29&amp;IF(I29="","","　"&amp;I29)&amp;IF(K29="","","　"&amp;K29)&amp;IF(L29="","","（雨天は"&amp;L29&amp;"）"))</f>
      </c>
      <c r="T29" s="19">
        <f>IF(R29="","",B29&amp;"-"&amp;R29)</f>
      </c>
    </row>
    <row r="30" ht="22" customHeight="1" spans="1:20" x14ac:dyDescent="0.25">
      <c r="A30" s="3">
        <v>26</v>
      </c>
      <c r="B30" s="14"/>
      <c r="C30" s="14"/>
      <c r="D30" s="14"/>
      <c r="E30" s="14"/>
      <c r="F30" s="14"/>
      <c r="G30" s="15">
        <f>IF(OR(B30="",N(設定!$B$4)=0),"",IF(C30="日にち",IF(D30="","",DATE((設定!$B$4+IF(B30&lt;4,1,0)),B30,D30)),IF(C30="第○曜日",IF(OR(E30="",F30=""),"",IF(E30="最後",DATE((設定!$B$4+IF(B30&lt;4,1,0)),B30+1,0)-MOD(WEEKDAY(DATE((設定!$B$4+IF(B30&lt;4,1,0)),B30+1,0))-FIND(F30,"日月火水木金土"),7),DATE((設定!$B$4+IF(B30&lt;4,1,0)),B30,1)+MOD(FIND(F30,"日月火水木金土")-WEEKDAY(DATE((設定!$B$4+IF(B30&lt;4,1,0)),B30,1)),7)+7*(VALUE(RIGHT(E30,1))-1))),"")))</f>
      </c>
      <c r="H30" s="16">
        <f>IF(G30="","",CHOOSE(WEEKDAY(G30),"日","月","火","水","木","金","土"))</f>
      </c>
      <c r="I30" s="8"/>
      <c r="J30" s="8"/>
      <c r="K30" s="8"/>
      <c r="L30" s="8"/>
      <c r="M30" s="8"/>
      <c r="N30" s="14"/>
      <c r="O30" s="4">
        <f>IF(B30="","",IF(C30="","決め方を選ぶ",IF(J30="","行事名が空",IF(AND(C30="日にち",D30=""),"日を入れる",IF(AND(C30="第○曜日",OR(E30="",F30="")),"第何と何曜日を選ぶ",IF(C30="月だけ","日にち未定",IF(G30="","",IF(MONTH(G30)&lt;&gt;B30,"その月に無い日",IF(N(R30)&gt;5,"予定表に入りきらない",IF(COUNTIF($G$5:$G$44,G30)&gt;1,"同じ日に2つ",IF(COUNTIF(祝日!$A$4:$A$30,G30)&gt;0,"祝日（"&amp;INDEX(祝日!$B$4:$B$30,MATCH(G30,祝日!$A$4:$A$30,0))&amp;"）","")))))))))))</f>
      </c>
      <c r="P30" s="17">
        <f>IF(OR(G30="",N30&lt;&gt;"する"),"",G30-N(設定!$B$9))</f>
      </c>
      <c r="Q30" s="18">
        <f>IF(OR(B30="",N30&lt;&gt;"する",N(設定!$B$4)=0),"",IF(ISNUMBER(G30),G30,DATE((設定!$B$4+IF(B30&lt;4,1,0)),B30+1,1)-0.5))</f>
      </c>
      <c r="R30" s="19">
        <f>IF(Q30="","",COUNTIFS($B$5:$B$44,B30,$Q$5:$Q$44,"&lt;"&amp;Q30)+COUNTIFS($B$5:B30,B30,$Q$5:Q30,Q30))</f>
      </c>
      <c r="S30" s="7">
        <f>IF(Q30="","",IF(ISNUMBER(G30),DAY(G30)&amp;"日（"&amp;H30&amp;IF(COUNTIF(祝日!$A$4:$A$30,G30)&gt;0,"・祝","")&amp;"）","日にち未定")&amp;"　"&amp;J30&amp;IF(I30="","","　"&amp;I30)&amp;IF(K30="","","　"&amp;K30)&amp;IF(L30="","","（雨天は"&amp;L30&amp;"）"))</f>
      </c>
      <c r="T30" s="19">
        <f>IF(R30="","",B30&amp;"-"&amp;R30)</f>
      </c>
    </row>
    <row r="31" ht="22" customHeight="1" spans="1:20" x14ac:dyDescent="0.25">
      <c r="A31" s="3">
        <v>27</v>
      </c>
      <c r="B31" s="14"/>
      <c r="C31" s="14"/>
      <c r="D31" s="14"/>
      <c r="E31" s="14"/>
      <c r="F31" s="14"/>
      <c r="G31" s="15">
        <f>IF(OR(B31="",N(設定!$B$4)=0),"",IF(C31="日にち",IF(D31="","",DATE((設定!$B$4+IF(B31&lt;4,1,0)),B31,D31)),IF(C31="第○曜日",IF(OR(E31="",F31=""),"",IF(E31="最後",DATE((設定!$B$4+IF(B31&lt;4,1,0)),B31+1,0)-MOD(WEEKDAY(DATE((設定!$B$4+IF(B31&lt;4,1,0)),B31+1,0))-FIND(F31,"日月火水木金土"),7),DATE((設定!$B$4+IF(B31&lt;4,1,0)),B31,1)+MOD(FIND(F31,"日月火水木金土")-WEEKDAY(DATE((設定!$B$4+IF(B31&lt;4,1,0)),B31,1)),7)+7*(VALUE(RIGHT(E31,1))-1))),"")))</f>
      </c>
      <c r="H31" s="16">
        <f>IF(G31="","",CHOOSE(WEEKDAY(G31),"日","月","火","水","木","金","土"))</f>
      </c>
      <c r="I31" s="8"/>
      <c r="J31" s="8"/>
      <c r="K31" s="8"/>
      <c r="L31" s="8"/>
      <c r="M31" s="8"/>
      <c r="N31" s="14"/>
      <c r="O31" s="4">
        <f>IF(B31="","",IF(C31="","決め方を選ぶ",IF(J31="","行事名が空",IF(AND(C31="日にち",D31=""),"日を入れる",IF(AND(C31="第○曜日",OR(E31="",F31="")),"第何と何曜日を選ぶ",IF(C31="月だけ","日にち未定",IF(G31="","",IF(MONTH(G31)&lt;&gt;B31,"その月に無い日",IF(N(R31)&gt;5,"予定表に入りきらない",IF(COUNTIF($G$5:$G$44,G31)&gt;1,"同じ日に2つ",IF(COUNTIF(祝日!$A$4:$A$30,G31)&gt;0,"祝日（"&amp;INDEX(祝日!$B$4:$B$30,MATCH(G31,祝日!$A$4:$A$30,0))&amp;"）","")))))))))))</f>
      </c>
      <c r="P31" s="17">
        <f>IF(OR(G31="",N31&lt;&gt;"する"),"",G31-N(設定!$B$9))</f>
      </c>
      <c r="Q31" s="18">
        <f>IF(OR(B31="",N31&lt;&gt;"する",N(設定!$B$4)=0),"",IF(ISNUMBER(G31),G31,DATE((設定!$B$4+IF(B31&lt;4,1,0)),B31+1,1)-0.5))</f>
      </c>
      <c r="R31" s="19">
        <f>IF(Q31="","",COUNTIFS($B$5:$B$44,B31,$Q$5:$Q$44,"&lt;"&amp;Q31)+COUNTIFS($B$5:B31,B31,$Q$5:Q31,Q31))</f>
      </c>
      <c r="S31" s="7">
        <f>IF(Q31="","",IF(ISNUMBER(G31),DAY(G31)&amp;"日（"&amp;H31&amp;IF(COUNTIF(祝日!$A$4:$A$30,G31)&gt;0,"・祝","")&amp;"）","日にち未定")&amp;"　"&amp;J31&amp;IF(I31="","","　"&amp;I31)&amp;IF(K31="","","　"&amp;K31)&amp;IF(L31="","","（雨天は"&amp;L31&amp;"）"))</f>
      </c>
      <c r="T31" s="19">
        <f>IF(R31="","",B31&amp;"-"&amp;R31)</f>
      </c>
    </row>
    <row r="32" ht="22" customHeight="1" spans="1:20" x14ac:dyDescent="0.25">
      <c r="A32" s="3">
        <v>28</v>
      </c>
      <c r="B32" s="14"/>
      <c r="C32" s="14"/>
      <c r="D32" s="14"/>
      <c r="E32" s="14"/>
      <c r="F32" s="14"/>
      <c r="G32" s="15">
        <f>IF(OR(B32="",N(設定!$B$4)=0),"",IF(C32="日にち",IF(D32="","",DATE((設定!$B$4+IF(B32&lt;4,1,0)),B32,D32)),IF(C32="第○曜日",IF(OR(E32="",F32=""),"",IF(E32="最後",DATE((設定!$B$4+IF(B32&lt;4,1,0)),B32+1,0)-MOD(WEEKDAY(DATE((設定!$B$4+IF(B32&lt;4,1,0)),B32+1,0))-FIND(F32,"日月火水木金土"),7),DATE((設定!$B$4+IF(B32&lt;4,1,0)),B32,1)+MOD(FIND(F32,"日月火水木金土")-WEEKDAY(DATE((設定!$B$4+IF(B32&lt;4,1,0)),B32,1)),7)+7*(VALUE(RIGHT(E32,1))-1))),"")))</f>
      </c>
      <c r="H32" s="16">
        <f>IF(G32="","",CHOOSE(WEEKDAY(G32),"日","月","火","水","木","金","土"))</f>
      </c>
      <c r="I32" s="8"/>
      <c r="J32" s="8"/>
      <c r="K32" s="8"/>
      <c r="L32" s="8"/>
      <c r="M32" s="8"/>
      <c r="N32" s="14"/>
      <c r="O32" s="4">
        <f>IF(B32="","",IF(C32="","決め方を選ぶ",IF(J32="","行事名が空",IF(AND(C32="日にち",D32=""),"日を入れる",IF(AND(C32="第○曜日",OR(E32="",F32="")),"第何と何曜日を選ぶ",IF(C32="月だけ","日にち未定",IF(G32="","",IF(MONTH(G32)&lt;&gt;B32,"その月に無い日",IF(N(R32)&gt;5,"予定表に入りきらない",IF(COUNTIF($G$5:$G$44,G32)&gt;1,"同じ日に2つ",IF(COUNTIF(祝日!$A$4:$A$30,G32)&gt;0,"祝日（"&amp;INDEX(祝日!$B$4:$B$30,MATCH(G32,祝日!$A$4:$A$30,0))&amp;"）","")))))))))))</f>
      </c>
      <c r="P32" s="17">
        <f>IF(OR(G32="",N32&lt;&gt;"する"),"",G32-N(設定!$B$9))</f>
      </c>
      <c r="Q32" s="18">
        <f>IF(OR(B32="",N32&lt;&gt;"する",N(設定!$B$4)=0),"",IF(ISNUMBER(G32),G32,DATE((設定!$B$4+IF(B32&lt;4,1,0)),B32+1,1)-0.5))</f>
      </c>
      <c r="R32" s="19">
        <f>IF(Q32="","",COUNTIFS($B$5:$B$44,B32,$Q$5:$Q$44,"&lt;"&amp;Q32)+COUNTIFS($B$5:B32,B32,$Q$5:Q32,Q32))</f>
      </c>
      <c r="S32" s="7">
        <f>IF(Q32="","",IF(ISNUMBER(G32),DAY(G32)&amp;"日（"&amp;H32&amp;IF(COUNTIF(祝日!$A$4:$A$30,G32)&gt;0,"・祝","")&amp;"）","日にち未定")&amp;"　"&amp;J32&amp;IF(I32="","","　"&amp;I32)&amp;IF(K32="","","　"&amp;K32)&amp;IF(L32="","","（雨天は"&amp;L32&amp;"）"))</f>
      </c>
      <c r="T32" s="19">
        <f>IF(R32="","",B32&amp;"-"&amp;R32)</f>
      </c>
    </row>
    <row r="33" ht="22" customHeight="1" spans="1:20" x14ac:dyDescent="0.25">
      <c r="A33" s="3">
        <v>29</v>
      </c>
      <c r="B33" s="14"/>
      <c r="C33" s="14"/>
      <c r="D33" s="14"/>
      <c r="E33" s="14"/>
      <c r="F33" s="14"/>
      <c r="G33" s="15">
        <f>IF(OR(B33="",N(設定!$B$4)=0),"",IF(C33="日にち",IF(D33="","",DATE((設定!$B$4+IF(B33&lt;4,1,0)),B33,D33)),IF(C33="第○曜日",IF(OR(E33="",F33=""),"",IF(E33="最後",DATE((設定!$B$4+IF(B33&lt;4,1,0)),B33+1,0)-MOD(WEEKDAY(DATE((設定!$B$4+IF(B33&lt;4,1,0)),B33+1,0))-FIND(F33,"日月火水木金土"),7),DATE((設定!$B$4+IF(B33&lt;4,1,0)),B33,1)+MOD(FIND(F33,"日月火水木金土")-WEEKDAY(DATE((設定!$B$4+IF(B33&lt;4,1,0)),B33,1)),7)+7*(VALUE(RIGHT(E33,1))-1))),"")))</f>
      </c>
      <c r="H33" s="16">
        <f>IF(G33="","",CHOOSE(WEEKDAY(G33),"日","月","火","水","木","金","土"))</f>
      </c>
      <c r="I33" s="8"/>
      <c r="J33" s="8"/>
      <c r="K33" s="8"/>
      <c r="L33" s="8"/>
      <c r="M33" s="8"/>
      <c r="N33" s="14"/>
      <c r="O33" s="4">
        <f>IF(B33="","",IF(C33="","決め方を選ぶ",IF(J33="","行事名が空",IF(AND(C33="日にち",D33=""),"日を入れる",IF(AND(C33="第○曜日",OR(E33="",F33="")),"第何と何曜日を選ぶ",IF(C33="月だけ","日にち未定",IF(G33="","",IF(MONTH(G33)&lt;&gt;B33,"その月に無い日",IF(N(R33)&gt;5,"予定表に入りきらない",IF(COUNTIF($G$5:$G$44,G33)&gt;1,"同じ日に2つ",IF(COUNTIF(祝日!$A$4:$A$30,G33)&gt;0,"祝日（"&amp;INDEX(祝日!$B$4:$B$30,MATCH(G33,祝日!$A$4:$A$30,0))&amp;"）","")))))))))))</f>
      </c>
      <c r="P33" s="17">
        <f>IF(OR(G33="",N33&lt;&gt;"する"),"",G33-N(設定!$B$9))</f>
      </c>
      <c r="Q33" s="18">
        <f>IF(OR(B33="",N33&lt;&gt;"する",N(設定!$B$4)=0),"",IF(ISNUMBER(G33),G33,DATE((設定!$B$4+IF(B33&lt;4,1,0)),B33+1,1)-0.5))</f>
      </c>
      <c r="R33" s="19">
        <f>IF(Q33="","",COUNTIFS($B$5:$B$44,B33,$Q$5:$Q$44,"&lt;"&amp;Q33)+COUNTIFS($B$5:B33,B33,$Q$5:Q33,Q33))</f>
      </c>
      <c r="S33" s="7">
        <f>IF(Q33="","",IF(ISNUMBER(G33),DAY(G33)&amp;"日（"&amp;H33&amp;IF(COUNTIF(祝日!$A$4:$A$30,G33)&gt;0,"・祝","")&amp;"）","日にち未定")&amp;"　"&amp;J33&amp;IF(I33="","","　"&amp;I33)&amp;IF(K33="","","　"&amp;K33)&amp;IF(L33="","","（雨天は"&amp;L33&amp;"）"))</f>
      </c>
      <c r="T33" s="19">
        <f>IF(R33="","",B33&amp;"-"&amp;R33)</f>
      </c>
    </row>
    <row r="34" ht="22" customHeight="1" spans="1:20" x14ac:dyDescent="0.25">
      <c r="A34" s="3">
        <v>30</v>
      </c>
      <c r="B34" s="14"/>
      <c r="C34" s="14"/>
      <c r="D34" s="14"/>
      <c r="E34" s="14"/>
      <c r="F34" s="14"/>
      <c r="G34" s="15">
        <f>IF(OR(B34="",N(設定!$B$4)=0),"",IF(C34="日にち",IF(D34="","",DATE((設定!$B$4+IF(B34&lt;4,1,0)),B34,D34)),IF(C34="第○曜日",IF(OR(E34="",F34=""),"",IF(E34="最後",DATE((設定!$B$4+IF(B34&lt;4,1,0)),B34+1,0)-MOD(WEEKDAY(DATE((設定!$B$4+IF(B34&lt;4,1,0)),B34+1,0))-FIND(F34,"日月火水木金土"),7),DATE((設定!$B$4+IF(B34&lt;4,1,0)),B34,1)+MOD(FIND(F34,"日月火水木金土")-WEEKDAY(DATE((設定!$B$4+IF(B34&lt;4,1,0)),B34,1)),7)+7*(VALUE(RIGHT(E34,1))-1))),"")))</f>
      </c>
      <c r="H34" s="16">
        <f>IF(G34="","",CHOOSE(WEEKDAY(G34),"日","月","火","水","木","金","土"))</f>
      </c>
      <c r="I34" s="8"/>
      <c r="J34" s="8"/>
      <c r="K34" s="8"/>
      <c r="L34" s="8"/>
      <c r="M34" s="8"/>
      <c r="N34" s="14"/>
      <c r="O34" s="4">
        <f>IF(B34="","",IF(C34="","決め方を選ぶ",IF(J34="","行事名が空",IF(AND(C34="日にち",D34=""),"日を入れる",IF(AND(C34="第○曜日",OR(E34="",F34="")),"第何と何曜日を選ぶ",IF(C34="月だけ","日にち未定",IF(G34="","",IF(MONTH(G34)&lt;&gt;B34,"その月に無い日",IF(N(R34)&gt;5,"予定表に入りきらない",IF(COUNTIF($G$5:$G$44,G34)&gt;1,"同じ日に2つ",IF(COUNTIF(祝日!$A$4:$A$30,G34)&gt;0,"祝日（"&amp;INDEX(祝日!$B$4:$B$30,MATCH(G34,祝日!$A$4:$A$30,0))&amp;"）","")))))))))))</f>
      </c>
      <c r="P34" s="17">
        <f>IF(OR(G34="",N34&lt;&gt;"する"),"",G34-N(設定!$B$9))</f>
      </c>
      <c r="Q34" s="18">
        <f>IF(OR(B34="",N34&lt;&gt;"する",N(設定!$B$4)=0),"",IF(ISNUMBER(G34),G34,DATE((設定!$B$4+IF(B34&lt;4,1,0)),B34+1,1)-0.5))</f>
      </c>
      <c r="R34" s="19">
        <f>IF(Q34="","",COUNTIFS($B$5:$B$44,B34,$Q$5:$Q$44,"&lt;"&amp;Q34)+COUNTIFS($B$5:B34,B34,$Q$5:Q34,Q34))</f>
      </c>
      <c r="S34" s="7">
        <f>IF(Q34="","",IF(ISNUMBER(G34),DAY(G34)&amp;"日（"&amp;H34&amp;IF(COUNTIF(祝日!$A$4:$A$30,G34)&gt;0,"・祝","")&amp;"）","日にち未定")&amp;"　"&amp;J34&amp;IF(I34="","","　"&amp;I34)&amp;IF(K34="","","　"&amp;K34)&amp;IF(L34="","","（雨天は"&amp;L34&amp;"）"))</f>
      </c>
      <c r="T34" s="19">
        <f>IF(R34="","",B34&amp;"-"&amp;R34)</f>
      </c>
    </row>
    <row r="35" ht="22" customHeight="1" spans="1:20" x14ac:dyDescent="0.25">
      <c r="A35" s="3">
        <v>31</v>
      </c>
      <c r="B35" s="14"/>
      <c r="C35" s="14"/>
      <c r="D35" s="14"/>
      <c r="E35" s="14"/>
      <c r="F35" s="14"/>
      <c r="G35" s="15">
        <f>IF(OR(B35="",N(設定!$B$4)=0),"",IF(C35="日にち",IF(D35="","",DATE((設定!$B$4+IF(B35&lt;4,1,0)),B35,D35)),IF(C35="第○曜日",IF(OR(E35="",F35=""),"",IF(E35="最後",DATE((設定!$B$4+IF(B35&lt;4,1,0)),B35+1,0)-MOD(WEEKDAY(DATE((設定!$B$4+IF(B35&lt;4,1,0)),B35+1,0))-FIND(F35,"日月火水木金土"),7),DATE((設定!$B$4+IF(B35&lt;4,1,0)),B35,1)+MOD(FIND(F35,"日月火水木金土")-WEEKDAY(DATE((設定!$B$4+IF(B35&lt;4,1,0)),B35,1)),7)+7*(VALUE(RIGHT(E35,1))-1))),"")))</f>
      </c>
      <c r="H35" s="16">
        <f>IF(G35="","",CHOOSE(WEEKDAY(G35),"日","月","火","水","木","金","土"))</f>
      </c>
      <c r="I35" s="8"/>
      <c r="J35" s="8"/>
      <c r="K35" s="8"/>
      <c r="L35" s="8"/>
      <c r="M35" s="8"/>
      <c r="N35" s="14"/>
      <c r="O35" s="4">
        <f>IF(B35="","",IF(C35="","決め方を選ぶ",IF(J35="","行事名が空",IF(AND(C35="日にち",D35=""),"日を入れる",IF(AND(C35="第○曜日",OR(E35="",F35="")),"第何と何曜日を選ぶ",IF(C35="月だけ","日にち未定",IF(G35="","",IF(MONTH(G35)&lt;&gt;B35,"その月に無い日",IF(N(R35)&gt;5,"予定表に入りきらない",IF(COUNTIF($G$5:$G$44,G35)&gt;1,"同じ日に2つ",IF(COUNTIF(祝日!$A$4:$A$30,G35)&gt;0,"祝日（"&amp;INDEX(祝日!$B$4:$B$30,MATCH(G35,祝日!$A$4:$A$30,0))&amp;"）","")))))))))))</f>
      </c>
      <c r="P35" s="17">
        <f>IF(OR(G35="",N35&lt;&gt;"する"),"",G35-N(設定!$B$9))</f>
      </c>
      <c r="Q35" s="18">
        <f>IF(OR(B35="",N35&lt;&gt;"する",N(設定!$B$4)=0),"",IF(ISNUMBER(G35),G35,DATE((設定!$B$4+IF(B35&lt;4,1,0)),B35+1,1)-0.5))</f>
      </c>
      <c r="R35" s="19">
        <f>IF(Q35="","",COUNTIFS($B$5:$B$44,B35,$Q$5:$Q$44,"&lt;"&amp;Q35)+COUNTIFS($B$5:B35,B35,$Q$5:Q35,Q35))</f>
      </c>
      <c r="S35" s="7">
        <f>IF(Q35="","",IF(ISNUMBER(G35),DAY(G35)&amp;"日（"&amp;H35&amp;IF(COUNTIF(祝日!$A$4:$A$30,G35)&gt;0,"・祝","")&amp;"）","日にち未定")&amp;"　"&amp;J35&amp;IF(I35="","","　"&amp;I35)&amp;IF(K35="","","　"&amp;K35)&amp;IF(L35="","","（雨天は"&amp;L35&amp;"）"))</f>
      </c>
      <c r="T35" s="19">
        <f>IF(R35="","",B35&amp;"-"&amp;R35)</f>
      </c>
    </row>
    <row r="36" ht="22" customHeight="1" spans="1:20" x14ac:dyDescent="0.25">
      <c r="A36" s="3">
        <v>32</v>
      </c>
      <c r="B36" s="14"/>
      <c r="C36" s="14"/>
      <c r="D36" s="14"/>
      <c r="E36" s="14"/>
      <c r="F36" s="14"/>
      <c r="G36" s="15">
        <f>IF(OR(B36="",N(設定!$B$4)=0),"",IF(C36="日にち",IF(D36="","",DATE((設定!$B$4+IF(B36&lt;4,1,0)),B36,D36)),IF(C36="第○曜日",IF(OR(E36="",F36=""),"",IF(E36="最後",DATE((設定!$B$4+IF(B36&lt;4,1,0)),B36+1,0)-MOD(WEEKDAY(DATE((設定!$B$4+IF(B36&lt;4,1,0)),B36+1,0))-FIND(F36,"日月火水木金土"),7),DATE((設定!$B$4+IF(B36&lt;4,1,0)),B36,1)+MOD(FIND(F36,"日月火水木金土")-WEEKDAY(DATE((設定!$B$4+IF(B36&lt;4,1,0)),B36,1)),7)+7*(VALUE(RIGHT(E36,1))-1))),"")))</f>
      </c>
      <c r="H36" s="16">
        <f>IF(G36="","",CHOOSE(WEEKDAY(G36),"日","月","火","水","木","金","土"))</f>
      </c>
      <c r="I36" s="8"/>
      <c r="J36" s="8"/>
      <c r="K36" s="8"/>
      <c r="L36" s="8"/>
      <c r="M36" s="8"/>
      <c r="N36" s="14"/>
      <c r="O36" s="4">
        <f>IF(B36="","",IF(C36="","決め方を選ぶ",IF(J36="","行事名が空",IF(AND(C36="日にち",D36=""),"日を入れる",IF(AND(C36="第○曜日",OR(E36="",F36="")),"第何と何曜日を選ぶ",IF(C36="月だけ","日にち未定",IF(G36="","",IF(MONTH(G36)&lt;&gt;B36,"その月に無い日",IF(N(R36)&gt;5,"予定表に入りきらない",IF(COUNTIF($G$5:$G$44,G36)&gt;1,"同じ日に2つ",IF(COUNTIF(祝日!$A$4:$A$30,G36)&gt;0,"祝日（"&amp;INDEX(祝日!$B$4:$B$30,MATCH(G36,祝日!$A$4:$A$30,0))&amp;"）","")))))))))))</f>
      </c>
      <c r="P36" s="17">
        <f>IF(OR(G36="",N36&lt;&gt;"する"),"",G36-N(設定!$B$9))</f>
      </c>
      <c r="Q36" s="18">
        <f>IF(OR(B36="",N36&lt;&gt;"する",N(設定!$B$4)=0),"",IF(ISNUMBER(G36),G36,DATE((設定!$B$4+IF(B36&lt;4,1,0)),B36+1,1)-0.5))</f>
      </c>
      <c r="R36" s="19">
        <f>IF(Q36="","",COUNTIFS($B$5:$B$44,B36,$Q$5:$Q$44,"&lt;"&amp;Q36)+COUNTIFS($B$5:B36,B36,$Q$5:Q36,Q36))</f>
      </c>
      <c r="S36" s="7">
        <f>IF(Q36="","",IF(ISNUMBER(G36),DAY(G36)&amp;"日（"&amp;H36&amp;IF(COUNTIF(祝日!$A$4:$A$30,G36)&gt;0,"・祝","")&amp;"）","日にち未定")&amp;"　"&amp;J36&amp;IF(I36="","","　"&amp;I36)&amp;IF(K36="","","　"&amp;K36)&amp;IF(L36="","","（雨天は"&amp;L36&amp;"）"))</f>
      </c>
      <c r="T36" s="19">
        <f>IF(R36="","",B36&amp;"-"&amp;R36)</f>
      </c>
    </row>
    <row r="37" ht="22" customHeight="1" spans="1:20" x14ac:dyDescent="0.25">
      <c r="A37" s="3">
        <v>33</v>
      </c>
      <c r="B37" s="14"/>
      <c r="C37" s="14"/>
      <c r="D37" s="14"/>
      <c r="E37" s="14"/>
      <c r="F37" s="14"/>
      <c r="G37" s="15">
        <f>IF(OR(B37="",N(設定!$B$4)=0),"",IF(C37="日にち",IF(D37="","",DATE((設定!$B$4+IF(B37&lt;4,1,0)),B37,D37)),IF(C37="第○曜日",IF(OR(E37="",F37=""),"",IF(E37="最後",DATE((設定!$B$4+IF(B37&lt;4,1,0)),B37+1,0)-MOD(WEEKDAY(DATE((設定!$B$4+IF(B37&lt;4,1,0)),B37+1,0))-FIND(F37,"日月火水木金土"),7),DATE((設定!$B$4+IF(B37&lt;4,1,0)),B37,1)+MOD(FIND(F37,"日月火水木金土")-WEEKDAY(DATE((設定!$B$4+IF(B37&lt;4,1,0)),B37,1)),7)+7*(VALUE(RIGHT(E37,1))-1))),"")))</f>
      </c>
      <c r="H37" s="16">
        <f>IF(G37="","",CHOOSE(WEEKDAY(G37),"日","月","火","水","木","金","土"))</f>
      </c>
      <c r="I37" s="8"/>
      <c r="J37" s="8"/>
      <c r="K37" s="8"/>
      <c r="L37" s="8"/>
      <c r="M37" s="8"/>
      <c r="N37" s="14"/>
      <c r="O37" s="4">
        <f>IF(B37="","",IF(C37="","決め方を選ぶ",IF(J37="","行事名が空",IF(AND(C37="日にち",D37=""),"日を入れる",IF(AND(C37="第○曜日",OR(E37="",F37="")),"第何と何曜日を選ぶ",IF(C37="月だけ","日にち未定",IF(G37="","",IF(MONTH(G37)&lt;&gt;B37,"その月に無い日",IF(N(R37)&gt;5,"予定表に入りきらない",IF(COUNTIF($G$5:$G$44,G37)&gt;1,"同じ日に2つ",IF(COUNTIF(祝日!$A$4:$A$30,G37)&gt;0,"祝日（"&amp;INDEX(祝日!$B$4:$B$30,MATCH(G37,祝日!$A$4:$A$30,0))&amp;"）","")))))))))))</f>
      </c>
      <c r="P37" s="17">
        <f>IF(OR(G37="",N37&lt;&gt;"する"),"",G37-N(設定!$B$9))</f>
      </c>
      <c r="Q37" s="18">
        <f>IF(OR(B37="",N37&lt;&gt;"する",N(設定!$B$4)=0),"",IF(ISNUMBER(G37),G37,DATE((設定!$B$4+IF(B37&lt;4,1,0)),B37+1,1)-0.5))</f>
      </c>
      <c r="R37" s="19">
        <f>IF(Q37="","",COUNTIFS($B$5:$B$44,B37,$Q$5:$Q$44,"&lt;"&amp;Q37)+COUNTIFS($B$5:B37,B37,$Q$5:Q37,Q37))</f>
      </c>
      <c r="S37" s="7">
        <f>IF(Q37="","",IF(ISNUMBER(G37),DAY(G37)&amp;"日（"&amp;H37&amp;IF(COUNTIF(祝日!$A$4:$A$30,G37)&gt;0,"・祝","")&amp;"）","日にち未定")&amp;"　"&amp;J37&amp;IF(I37="","","　"&amp;I37)&amp;IF(K37="","","　"&amp;K37)&amp;IF(L37="","","（雨天は"&amp;L37&amp;"）"))</f>
      </c>
      <c r="T37" s="19">
        <f>IF(R37="","",B37&amp;"-"&amp;R37)</f>
      </c>
    </row>
    <row r="38" ht="22" customHeight="1" spans="1:20" x14ac:dyDescent="0.25">
      <c r="A38" s="3">
        <v>34</v>
      </c>
      <c r="B38" s="14"/>
      <c r="C38" s="14"/>
      <c r="D38" s="14"/>
      <c r="E38" s="14"/>
      <c r="F38" s="14"/>
      <c r="G38" s="15">
        <f>IF(OR(B38="",N(設定!$B$4)=0),"",IF(C38="日にち",IF(D38="","",DATE((設定!$B$4+IF(B38&lt;4,1,0)),B38,D38)),IF(C38="第○曜日",IF(OR(E38="",F38=""),"",IF(E38="最後",DATE((設定!$B$4+IF(B38&lt;4,1,0)),B38+1,0)-MOD(WEEKDAY(DATE((設定!$B$4+IF(B38&lt;4,1,0)),B38+1,0))-FIND(F38,"日月火水木金土"),7),DATE((設定!$B$4+IF(B38&lt;4,1,0)),B38,1)+MOD(FIND(F38,"日月火水木金土")-WEEKDAY(DATE((設定!$B$4+IF(B38&lt;4,1,0)),B38,1)),7)+7*(VALUE(RIGHT(E38,1))-1))),"")))</f>
      </c>
      <c r="H38" s="16">
        <f>IF(G38="","",CHOOSE(WEEKDAY(G38),"日","月","火","水","木","金","土"))</f>
      </c>
      <c r="I38" s="8"/>
      <c r="J38" s="8"/>
      <c r="K38" s="8"/>
      <c r="L38" s="8"/>
      <c r="M38" s="8"/>
      <c r="N38" s="14"/>
      <c r="O38" s="4">
        <f>IF(B38="","",IF(C38="","決め方を選ぶ",IF(J38="","行事名が空",IF(AND(C38="日にち",D38=""),"日を入れる",IF(AND(C38="第○曜日",OR(E38="",F38="")),"第何と何曜日を選ぶ",IF(C38="月だけ","日にち未定",IF(G38="","",IF(MONTH(G38)&lt;&gt;B38,"その月に無い日",IF(N(R38)&gt;5,"予定表に入りきらない",IF(COUNTIF($G$5:$G$44,G38)&gt;1,"同じ日に2つ",IF(COUNTIF(祝日!$A$4:$A$30,G38)&gt;0,"祝日（"&amp;INDEX(祝日!$B$4:$B$30,MATCH(G38,祝日!$A$4:$A$30,0))&amp;"）","")))))))))))</f>
      </c>
      <c r="P38" s="17">
        <f>IF(OR(G38="",N38&lt;&gt;"する"),"",G38-N(設定!$B$9))</f>
      </c>
      <c r="Q38" s="18">
        <f>IF(OR(B38="",N38&lt;&gt;"する",N(設定!$B$4)=0),"",IF(ISNUMBER(G38),G38,DATE((設定!$B$4+IF(B38&lt;4,1,0)),B38+1,1)-0.5))</f>
      </c>
      <c r="R38" s="19">
        <f>IF(Q38="","",COUNTIFS($B$5:$B$44,B38,$Q$5:$Q$44,"&lt;"&amp;Q38)+COUNTIFS($B$5:B38,B38,$Q$5:Q38,Q38))</f>
      </c>
      <c r="S38" s="7">
        <f>IF(Q38="","",IF(ISNUMBER(G38),DAY(G38)&amp;"日（"&amp;H38&amp;IF(COUNTIF(祝日!$A$4:$A$30,G38)&gt;0,"・祝","")&amp;"）","日にち未定")&amp;"　"&amp;J38&amp;IF(I38="","","　"&amp;I38)&amp;IF(K38="","","　"&amp;K38)&amp;IF(L38="","","（雨天は"&amp;L38&amp;"）"))</f>
      </c>
      <c r="T38" s="19">
        <f>IF(R38="","",B38&amp;"-"&amp;R38)</f>
      </c>
    </row>
    <row r="39" ht="22" customHeight="1" spans="1:20" x14ac:dyDescent="0.25">
      <c r="A39" s="3">
        <v>35</v>
      </c>
      <c r="B39" s="14"/>
      <c r="C39" s="14"/>
      <c r="D39" s="14"/>
      <c r="E39" s="14"/>
      <c r="F39" s="14"/>
      <c r="G39" s="15">
        <f>IF(OR(B39="",N(設定!$B$4)=0),"",IF(C39="日にち",IF(D39="","",DATE((設定!$B$4+IF(B39&lt;4,1,0)),B39,D39)),IF(C39="第○曜日",IF(OR(E39="",F39=""),"",IF(E39="最後",DATE((設定!$B$4+IF(B39&lt;4,1,0)),B39+1,0)-MOD(WEEKDAY(DATE((設定!$B$4+IF(B39&lt;4,1,0)),B39+1,0))-FIND(F39,"日月火水木金土"),7),DATE((設定!$B$4+IF(B39&lt;4,1,0)),B39,1)+MOD(FIND(F39,"日月火水木金土")-WEEKDAY(DATE((設定!$B$4+IF(B39&lt;4,1,0)),B39,1)),7)+7*(VALUE(RIGHT(E39,1))-1))),"")))</f>
      </c>
      <c r="H39" s="16">
        <f>IF(G39="","",CHOOSE(WEEKDAY(G39),"日","月","火","水","木","金","土"))</f>
      </c>
      <c r="I39" s="8"/>
      <c r="J39" s="8"/>
      <c r="K39" s="8"/>
      <c r="L39" s="8"/>
      <c r="M39" s="8"/>
      <c r="N39" s="14"/>
      <c r="O39" s="4">
        <f>IF(B39="","",IF(C39="","決め方を選ぶ",IF(J39="","行事名が空",IF(AND(C39="日にち",D39=""),"日を入れる",IF(AND(C39="第○曜日",OR(E39="",F39="")),"第何と何曜日を選ぶ",IF(C39="月だけ","日にち未定",IF(G39="","",IF(MONTH(G39)&lt;&gt;B39,"その月に無い日",IF(N(R39)&gt;5,"予定表に入りきらない",IF(COUNTIF($G$5:$G$44,G39)&gt;1,"同じ日に2つ",IF(COUNTIF(祝日!$A$4:$A$30,G39)&gt;0,"祝日（"&amp;INDEX(祝日!$B$4:$B$30,MATCH(G39,祝日!$A$4:$A$30,0))&amp;"）","")))))))))))</f>
      </c>
      <c r="P39" s="17">
        <f>IF(OR(G39="",N39&lt;&gt;"する"),"",G39-N(設定!$B$9))</f>
      </c>
      <c r="Q39" s="18">
        <f>IF(OR(B39="",N39&lt;&gt;"する",N(設定!$B$4)=0),"",IF(ISNUMBER(G39),G39,DATE((設定!$B$4+IF(B39&lt;4,1,0)),B39+1,1)-0.5))</f>
      </c>
      <c r="R39" s="19">
        <f>IF(Q39="","",COUNTIFS($B$5:$B$44,B39,$Q$5:$Q$44,"&lt;"&amp;Q39)+COUNTIFS($B$5:B39,B39,$Q$5:Q39,Q39))</f>
      </c>
      <c r="S39" s="7">
        <f>IF(Q39="","",IF(ISNUMBER(G39),DAY(G39)&amp;"日（"&amp;H39&amp;IF(COUNTIF(祝日!$A$4:$A$30,G39)&gt;0,"・祝","")&amp;"）","日にち未定")&amp;"　"&amp;J39&amp;IF(I39="","","　"&amp;I39)&amp;IF(K39="","","　"&amp;K39)&amp;IF(L39="","","（雨天は"&amp;L39&amp;"）"))</f>
      </c>
      <c r="T39" s="19">
        <f>IF(R39="","",B39&amp;"-"&amp;R39)</f>
      </c>
    </row>
    <row r="40" ht="22" customHeight="1" spans="1:20" x14ac:dyDescent="0.25">
      <c r="A40" s="3">
        <v>36</v>
      </c>
      <c r="B40" s="14"/>
      <c r="C40" s="14"/>
      <c r="D40" s="14"/>
      <c r="E40" s="14"/>
      <c r="F40" s="14"/>
      <c r="G40" s="15">
        <f>IF(OR(B40="",N(設定!$B$4)=0),"",IF(C40="日にち",IF(D40="","",DATE((設定!$B$4+IF(B40&lt;4,1,0)),B40,D40)),IF(C40="第○曜日",IF(OR(E40="",F40=""),"",IF(E40="最後",DATE((設定!$B$4+IF(B40&lt;4,1,0)),B40+1,0)-MOD(WEEKDAY(DATE((設定!$B$4+IF(B40&lt;4,1,0)),B40+1,0))-FIND(F40,"日月火水木金土"),7),DATE((設定!$B$4+IF(B40&lt;4,1,0)),B40,1)+MOD(FIND(F40,"日月火水木金土")-WEEKDAY(DATE((設定!$B$4+IF(B40&lt;4,1,0)),B40,1)),7)+7*(VALUE(RIGHT(E40,1))-1))),"")))</f>
      </c>
      <c r="H40" s="16">
        <f>IF(G40="","",CHOOSE(WEEKDAY(G40),"日","月","火","水","木","金","土"))</f>
      </c>
      <c r="I40" s="8"/>
      <c r="J40" s="8"/>
      <c r="K40" s="8"/>
      <c r="L40" s="8"/>
      <c r="M40" s="8"/>
      <c r="N40" s="14"/>
      <c r="O40" s="4">
        <f>IF(B40="","",IF(C40="","決め方を選ぶ",IF(J40="","行事名が空",IF(AND(C40="日にち",D40=""),"日を入れる",IF(AND(C40="第○曜日",OR(E40="",F40="")),"第何と何曜日を選ぶ",IF(C40="月だけ","日にち未定",IF(G40="","",IF(MONTH(G40)&lt;&gt;B40,"その月に無い日",IF(N(R40)&gt;5,"予定表に入りきらない",IF(COUNTIF($G$5:$G$44,G40)&gt;1,"同じ日に2つ",IF(COUNTIF(祝日!$A$4:$A$30,G40)&gt;0,"祝日（"&amp;INDEX(祝日!$B$4:$B$30,MATCH(G40,祝日!$A$4:$A$30,0))&amp;"）","")))))))))))</f>
      </c>
      <c r="P40" s="17">
        <f>IF(OR(G40="",N40&lt;&gt;"する"),"",G40-N(設定!$B$9))</f>
      </c>
      <c r="Q40" s="18">
        <f>IF(OR(B40="",N40&lt;&gt;"する",N(設定!$B$4)=0),"",IF(ISNUMBER(G40),G40,DATE((設定!$B$4+IF(B40&lt;4,1,0)),B40+1,1)-0.5))</f>
      </c>
      <c r="R40" s="19">
        <f>IF(Q40="","",COUNTIFS($B$5:$B$44,B40,$Q$5:$Q$44,"&lt;"&amp;Q40)+COUNTIFS($B$5:B40,B40,$Q$5:Q40,Q40))</f>
      </c>
      <c r="S40" s="7">
        <f>IF(Q40="","",IF(ISNUMBER(G40),DAY(G40)&amp;"日（"&amp;H40&amp;IF(COUNTIF(祝日!$A$4:$A$30,G40)&gt;0,"・祝","")&amp;"）","日にち未定")&amp;"　"&amp;J40&amp;IF(I40="","","　"&amp;I40)&amp;IF(K40="","","　"&amp;K40)&amp;IF(L40="","","（雨天は"&amp;L40&amp;"）"))</f>
      </c>
      <c r="T40" s="19">
        <f>IF(R40="","",B40&amp;"-"&amp;R40)</f>
      </c>
    </row>
    <row r="41" ht="22" customHeight="1" spans="1:20" x14ac:dyDescent="0.25">
      <c r="A41" s="3">
        <v>37</v>
      </c>
      <c r="B41" s="14"/>
      <c r="C41" s="14"/>
      <c r="D41" s="14"/>
      <c r="E41" s="14"/>
      <c r="F41" s="14"/>
      <c r="G41" s="15">
        <f>IF(OR(B41="",N(設定!$B$4)=0),"",IF(C41="日にち",IF(D41="","",DATE((設定!$B$4+IF(B41&lt;4,1,0)),B41,D41)),IF(C41="第○曜日",IF(OR(E41="",F41=""),"",IF(E41="最後",DATE((設定!$B$4+IF(B41&lt;4,1,0)),B41+1,0)-MOD(WEEKDAY(DATE((設定!$B$4+IF(B41&lt;4,1,0)),B41+1,0))-FIND(F41,"日月火水木金土"),7),DATE((設定!$B$4+IF(B41&lt;4,1,0)),B41,1)+MOD(FIND(F41,"日月火水木金土")-WEEKDAY(DATE((設定!$B$4+IF(B41&lt;4,1,0)),B41,1)),7)+7*(VALUE(RIGHT(E41,1))-1))),"")))</f>
      </c>
      <c r="H41" s="16">
        <f>IF(G41="","",CHOOSE(WEEKDAY(G41),"日","月","火","水","木","金","土"))</f>
      </c>
      <c r="I41" s="8"/>
      <c r="J41" s="8"/>
      <c r="K41" s="8"/>
      <c r="L41" s="8"/>
      <c r="M41" s="8"/>
      <c r="N41" s="14"/>
      <c r="O41" s="4">
        <f>IF(B41="","",IF(C41="","決め方を選ぶ",IF(J41="","行事名が空",IF(AND(C41="日にち",D41=""),"日を入れる",IF(AND(C41="第○曜日",OR(E41="",F41="")),"第何と何曜日を選ぶ",IF(C41="月だけ","日にち未定",IF(G41="","",IF(MONTH(G41)&lt;&gt;B41,"その月に無い日",IF(N(R41)&gt;5,"予定表に入りきらない",IF(COUNTIF($G$5:$G$44,G41)&gt;1,"同じ日に2つ",IF(COUNTIF(祝日!$A$4:$A$30,G41)&gt;0,"祝日（"&amp;INDEX(祝日!$B$4:$B$30,MATCH(G41,祝日!$A$4:$A$30,0))&amp;"）","")))))))))))</f>
      </c>
      <c r="P41" s="17">
        <f>IF(OR(G41="",N41&lt;&gt;"する"),"",G41-N(設定!$B$9))</f>
      </c>
      <c r="Q41" s="18">
        <f>IF(OR(B41="",N41&lt;&gt;"する",N(設定!$B$4)=0),"",IF(ISNUMBER(G41),G41,DATE((設定!$B$4+IF(B41&lt;4,1,0)),B41+1,1)-0.5))</f>
      </c>
      <c r="R41" s="19">
        <f>IF(Q41="","",COUNTIFS($B$5:$B$44,B41,$Q$5:$Q$44,"&lt;"&amp;Q41)+COUNTIFS($B$5:B41,B41,$Q$5:Q41,Q41))</f>
      </c>
      <c r="S41" s="7">
        <f>IF(Q41="","",IF(ISNUMBER(G41),DAY(G41)&amp;"日（"&amp;H41&amp;IF(COUNTIF(祝日!$A$4:$A$30,G41)&gt;0,"・祝","")&amp;"）","日にち未定")&amp;"　"&amp;J41&amp;IF(I41="","","　"&amp;I41)&amp;IF(K41="","","　"&amp;K41)&amp;IF(L41="","","（雨天は"&amp;L41&amp;"）"))</f>
      </c>
      <c r="T41" s="19">
        <f>IF(R41="","",B41&amp;"-"&amp;R41)</f>
      </c>
    </row>
    <row r="42" ht="22" customHeight="1" spans="1:20" x14ac:dyDescent="0.25">
      <c r="A42" s="3">
        <v>38</v>
      </c>
      <c r="B42" s="14"/>
      <c r="C42" s="14"/>
      <c r="D42" s="14"/>
      <c r="E42" s="14"/>
      <c r="F42" s="14"/>
      <c r="G42" s="15">
        <f>IF(OR(B42="",N(設定!$B$4)=0),"",IF(C42="日にち",IF(D42="","",DATE((設定!$B$4+IF(B42&lt;4,1,0)),B42,D42)),IF(C42="第○曜日",IF(OR(E42="",F42=""),"",IF(E42="最後",DATE((設定!$B$4+IF(B42&lt;4,1,0)),B42+1,0)-MOD(WEEKDAY(DATE((設定!$B$4+IF(B42&lt;4,1,0)),B42+1,0))-FIND(F42,"日月火水木金土"),7),DATE((設定!$B$4+IF(B42&lt;4,1,0)),B42,1)+MOD(FIND(F42,"日月火水木金土")-WEEKDAY(DATE((設定!$B$4+IF(B42&lt;4,1,0)),B42,1)),7)+7*(VALUE(RIGHT(E42,1))-1))),"")))</f>
      </c>
      <c r="H42" s="16">
        <f>IF(G42="","",CHOOSE(WEEKDAY(G42),"日","月","火","水","木","金","土"))</f>
      </c>
      <c r="I42" s="8"/>
      <c r="J42" s="8"/>
      <c r="K42" s="8"/>
      <c r="L42" s="8"/>
      <c r="M42" s="8"/>
      <c r="N42" s="14"/>
      <c r="O42" s="4">
        <f>IF(B42="","",IF(C42="","決め方を選ぶ",IF(J42="","行事名が空",IF(AND(C42="日にち",D42=""),"日を入れる",IF(AND(C42="第○曜日",OR(E42="",F42="")),"第何と何曜日を選ぶ",IF(C42="月だけ","日にち未定",IF(G42="","",IF(MONTH(G42)&lt;&gt;B42,"その月に無い日",IF(N(R42)&gt;5,"予定表に入りきらない",IF(COUNTIF($G$5:$G$44,G42)&gt;1,"同じ日に2つ",IF(COUNTIF(祝日!$A$4:$A$30,G42)&gt;0,"祝日（"&amp;INDEX(祝日!$B$4:$B$30,MATCH(G42,祝日!$A$4:$A$30,0))&amp;"）","")))))))))))</f>
      </c>
      <c r="P42" s="17">
        <f>IF(OR(G42="",N42&lt;&gt;"する"),"",G42-N(設定!$B$9))</f>
      </c>
      <c r="Q42" s="18">
        <f>IF(OR(B42="",N42&lt;&gt;"する",N(設定!$B$4)=0),"",IF(ISNUMBER(G42),G42,DATE((設定!$B$4+IF(B42&lt;4,1,0)),B42+1,1)-0.5))</f>
      </c>
      <c r="R42" s="19">
        <f>IF(Q42="","",COUNTIFS($B$5:$B$44,B42,$Q$5:$Q$44,"&lt;"&amp;Q42)+COUNTIFS($B$5:B42,B42,$Q$5:Q42,Q42))</f>
      </c>
      <c r="S42" s="7">
        <f>IF(Q42="","",IF(ISNUMBER(G42),DAY(G42)&amp;"日（"&amp;H42&amp;IF(COUNTIF(祝日!$A$4:$A$30,G42)&gt;0,"・祝","")&amp;"）","日にち未定")&amp;"　"&amp;J42&amp;IF(I42="","","　"&amp;I42)&amp;IF(K42="","","　"&amp;K42)&amp;IF(L42="","","（雨天は"&amp;L42&amp;"）"))</f>
      </c>
      <c r="T42" s="19">
        <f>IF(R42="","",B42&amp;"-"&amp;R42)</f>
      </c>
    </row>
    <row r="43" ht="22" customHeight="1" spans="1:20" x14ac:dyDescent="0.25">
      <c r="A43" s="3">
        <v>39</v>
      </c>
      <c r="B43" s="14"/>
      <c r="C43" s="14"/>
      <c r="D43" s="14"/>
      <c r="E43" s="14"/>
      <c r="F43" s="14"/>
      <c r="G43" s="15">
        <f>IF(OR(B43="",N(設定!$B$4)=0),"",IF(C43="日にち",IF(D43="","",DATE((設定!$B$4+IF(B43&lt;4,1,0)),B43,D43)),IF(C43="第○曜日",IF(OR(E43="",F43=""),"",IF(E43="最後",DATE((設定!$B$4+IF(B43&lt;4,1,0)),B43+1,0)-MOD(WEEKDAY(DATE((設定!$B$4+IF(B43&lt;4,1,0)),B43+1,0))-FIND(F43,"日月火水木金土"),7),DATE((設定!$B$4+IF(B43&lt;4,1,0)),B43,1)+MOD(FIND(F43,"日月火水木金土")-WEEKDAY(DATE((設定!$B$4+IF(B43&lt;4,1,0)),B43,1)),7)+7*(VALUE(RIGHT(E43,1))-1))),"")))</f>
      </c>
      <c r="H43" s="16">
        <f>IF(G43="","",CHOOSE(WEEKDAY(G43),"日","月","火","水","木","金","土"))</f>
      </c>
      <c r="I43" s="8"/>
      <c r="J43" s="8"/>
      <c r="K43" s="8"/>
      <c r="L43" s="8"/>
      <c r="M43" s="8"/>
      <c r="N43" s="14"/>
      <c r="O43" s="4">
        <f>IF(B43="","",IF(C43="","決め方を選ぶ",IF(J43="","行事名が空",IF(AND(C43="日にち",D43=""),"日を入れる",IF(AND(C43="第○曜日",OR(E43="",F43="")),"第何と何曜日を選ぶ",IF(C43="月だけ","日にち未定",IF(G43="","",IF(MONTH(G43)&lt;&gt;B43,"その月に無い日",IF(N(R43)&gt;5,"予定表に入りきらない",IF(COUNTIF($G$5:$G$44,G43)&gt;1,"同じ日に2つ",IF(COUNTIF(祝日!$A$4:$A$30,G43)&gt;0,"祝日（"&amp;INDEX(祝日!$B$4:$B$30,MATCH(G43,祝日!$A$4:$A$30,0))&amp;"）","")))))))))))</f>
      </c>
      <c r="P43" s="17">
        <f>IF(OR(G43="",N43&lt;&gt;"する"),"",G43-N(設定!$B$9))</f>
      </c>
      <c r="Q43" s="18">
        <f>IF(OR(B43="",N43&lt;&gt;"する",N(設定!$B$4)=0),"",IF(ISNUMBER(G43),G43,DATE((設定!$B$4+IF(B43&lt;4,1,0)),B43+1,1)-0.5))</f>
      </c>
      <c r="R43" s="19">
        <f>IF(Q43="","",COUNTIFS($B$5:$B$44,B43,$Q$5:$Q$44,"&lt;"&amp;Q43)+COUNTIFS($B$5:B43,B43,$Q$5:Q43,Q43))</f>
      </c>
      <c r="S43" s="7">
        <f>IF(Q43="","",IF(ISNUMBER(G43),DAY(G43)&amp;"日（"&amp;H43&amp;IF(COUNTIF(祝日!$A$4:$A$30,G43)&gt;0,"・祝","")&amp;"）","日にち未定")&amp;"　"&amp;J43&amp;IF(I43="","","　"&amp;I43)&amp;IF(K43="","","　"&amp;K43)&amp;IF(L43="","","（雨天は"&amp;L43&amp;"）"))</f>
      </c>
      <c r="T43" s="19">
        <f>IF(R43="","",B43&amp;"-"&amp;R43)</f>
      </c>
    </row>
    <row r="44" ht="22" customHeight="1" spans="1:20" x14ac:dyDescent="0.25">
      <c r="A44" s="3">
        <v>40</v>
      </c>
      <c r="B44" s="14"/>
      <c r="C44" s="14"/>
      <c r="D44" s="14"/>
      <c r="E44" s="14"/>
      <c r="F44" s="14"/>
      <c r="G44" s="15">
        <f>IF(OR(B44="",N(設定!$B$4)=0),"",IF(C44="日にち",IF(D44="","",DATE((設定!$B$4+IF(B44&lt;4,1,0)),B44,D44)),IF(C44="第○曜日",IF(OR(E44="",F44=""),"",IF(E44="最後",DATE((設定!$B$4+IF(B44&lt;4,1,0)),B44+1,0)-MOD(WEEKDAY(DATE((設定!$B$4+IF(B44&lt;4,1,0)),B44+1,0))-FIND(F44,"日月火水木金土"),7),DATE((設定!$B$4+IF(B44&lt;4,1,0)),B44,1)+MOD(FIND(F44,"日月火水木金土")-WEEKDAY(DATE((設定!$B$4+IF(B44&lt;4,1,0)),B44,1)),7)+7*(VALUE(RIGHT(E44,1))-1))),"")))</f>
      </c>
      <c r="H44" s="16">
        <f>IF(G44="","",CHOOSE(WEEKDAY(G44),"日","月","火","水","木","金","土"))</f>
      </c>
      <c r="I44" s="8"/>
      <c r="J44" s="8"/>
      <c r="K44" s="8"/>
      <c r="L44" s="8"/>
      <c r="M44" s="8"/>
      <c r="N44" s="14"/>
      <c r="O44" s="4">
        <f>IF(B44="","",IF(C44="","決め方を選ぶ",IF(J44="","行事名が空",IF(AND(C44="日にち",D44=""),"日を入れる",IF(AND(C44="第○曜日",OR(E44="",F44="")),"第何と何曜日を選ぶ",IF(C44="月だけ","日にち未定",IF(G44="","",IF(MONTH(G44)&lt;&gt;B44,"その月に無い日",IF(N(R44)&gt;5,"予定表に入りきらない",IF(COUNTIF($G$5:$G$44,G44)&gt;1,"同じ日に2つ",IF(COUNTIF(祝日!$A$4:$A$30,G44)&gt;0,"祝日（"&amp;INDEX(祝日!$B$4:$B$30,MATCH(G44,祝日!$A$4:$A$30,0))&amp;"）","")))))))))))</f>
      </c>
      <c r="P44" s="17">
        <f>IF(OR(G44="",N44&lt;&gt;"する"),"",G44-N(設定!$B$9))</f>
      </c>
      <c r="Q44" s="18">
        <f>IF(OR(B44="",N44&lt;&gt;"する",N(設定!$B$4)=0),"",IF(ISNUMBER(G44),G44,DATE((設定!$B$4+IF(B44&lt;4,1,0)),B44+1,1)-0.5))</f>
      </c>
      <c r="R44" s="19">
        <f>IF(Q44="","",COUNTIFS($B$5:$B$44,B44,$Q$5:$Q$44,"&lt;"&amp;Q44)+COUNTIFS($B$5:B44,B44,$Q$5:Q44,Q44))</f>
      </c>
      <c r="S44" s="7">
        <f>IF(Q44="","",IF(ISNUMBER(G44),DAY(G44)&amp;"日（"&amp;H44&amp;IF(COUNTIF(祝日!$A$4:$A$30,G44)&gt;0,"・祝","")&amp;"）","日にち未定")&amp;"　"&amp;J44&amp;IF(I44="","","　"&amp;I44)&amp;IF(K44="","","　"&amp;K44)&amp;IF(L44="","","（雨天は"&amp;L44&amp;"）"))</f>
      </c>
      <c r="T44" s="19">
        <f>IF(R44="","",B44&amp;"-"&amp;R44)</f>
      </c>
    </row>
  </sheetData>
  <sheetProtection sheet="1" formatColumns="0" formatRows="0"/>
  <mergeCells count="2">
    <mergeCell ref="A1:P1"/>
    <mergeCell ref="A2:P2"/>
  </mergeCells>
  <conditionalFormatting sqref="O5:O44">
    <cfRule type="expression" dxfId="0" priority="1">
      <formula>$O5&lt;&gt;""</formula>
    </cfRule>
  </conditionalFormatting>
  <dataValidations count="12">
    <dataValidation type="whole" allowBlank="1" showErrorMessage="1" errorTitle="月" error="1〜12 の整数を入れてください" sqref="B10:B44">
      <formula1>1</formula1>
      <formula2>12</formula2>
    </dataValidation>
    <dataValidation type="whole" allowBlank="1" showErrorMessage="1" errorTitle="月" error="1〜12 の整数を入れてください" sqref="B5:B44">
      <formula1>1</formula1>
      <formula2>12</formula2>
    </dataValidation>
    <dataValidation type="list" allowBlank="1" showErrorMessage="1" errorTitle="決め方" error="「日にち」「第○曜日」「月だけ」から選んでください" sqref="C10:C44">
      <formula1>"日にち,第○曜日,月だけ"</formula1>
    </dataValidation>
    <dataValidation type="list" allowBlank="1" showErrorMessage="1" errorTitle="決め方" error="「日にち」「第○曜日」「月だけ」から選んでください" sqref="C5:C44">
      <formula1>"日にち,第○曜日,月だけ"</formula1>
    </dataValidation>
    <dataValidation type="whole" allowBlank="1" showErrorMessage="1" errorTitle="日" error="1〜31 の整数を入れてください" sqref="D10:D44">
      <formula1>1</formula1>
      <formula2>31</formula2>
    </dataValidation>
    <dataValidation type="whole" allowBlank="1" showErrorMessage="1" errorTitle="日" error="1〜31 の整数を入れてください" sqref="D5:D44">
      <formula1>1</formula1>
      <formula2>31</formula2>
    </dataValidation>
    <dataValidation type="list" allowBlank="1" showErrorMessage="1" errorTitle="第何" error="「第1」「第2」「第3」「第4」「最後」から選んでください" sqref="E10:E44">
      <formula1>"第1,第2,第3,第4,最後"</formula1>
    </dataValidation>
    <dataValidation type="list" allowBlank="1" showErrorMessage="1" errorTitle="第何" error="「第1」「第2」「第3」「第4」「最後」から選んでください" sqref="E5:E44">
      <formula1>"第1,第2,第3,第4,最後"</formula1>
    </dataValidation>
    <dataValidation type="list" allowBlank="1" showErrorMessage="1" errorTitle="何曜日" error="「日」「月」「火」「水」「木」「金」「土」から選んでください" sqref="F10:F44">
      <formula1>"日,月,火,水,木,金,土"</formula1>
    </dataValidation>
    <dataValidation type="list" allowBlank="1" showErrorMessage="1" errorTitle="何曜日" error="「日」「月」「火」「水」「木」「金」「土」から選んでください" sqref="F5:F44">
      <formula1>"日,月,火,水,木,金,土"</formula1>
    </dataValidation>
    <dataValidation type="list" allowBlank="1" showErrorMessage="1" errorTitle="会員に配る" error="「する」「しない」から選んでください" sqref="N10:N44">
      <formula1>"する,しない"</formula1>
    </dataValidation>
    <dataValidation type="list" allowBlank="1" showErrorMessage="1" errorTitle="会員に配る" error="「する」「しない」から選んでください" sqref="N5:N44">
      <formula1>"する,しない"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FormatPr defaultRowHeight="15" outlineLevelRow="0" outlineLevelCol="0" x14ac:dyDescent="55"/>
  <cols>
    <col min="1" max="1" width="6" customWidth="1"/>
    <col min="2" max="2" width="44" customWidth="1"/>
    <col min="3" max="3" width="1.5" customWidth="1"/>
    <col min="4" max="4" width="6" customWidth="1"/>
    <col min="5" max="5" width="44" customWidth="1"/>
  </cols>
  <sheetData>
    <row r="1" ht="32" customHeight="1" spans="1:5" x14ac:dyDescent="0.25">
      <c r="A1" s="20">
        <f>IF(N(設定!B4)=0,"行事予定表",設定!B4&amp;"年度 "&amp;設定!B3&amp;" 行事予定表")</f>
      </c>
      <c r="B1" s="20"/>
      <c r="C1" s="20"/>
      <c r="D1" s="20"/>
      <c r="E1" s="20"/>
    </row>
    <row r="2" spans="1:5" x14ac:dyDescent="0.25">
      <c r="A2" s="21">
        <f>IF(設定!B7="","",TEXT(設定!B7,"yyyy年m月d日")&amp;" 発行")</f>
      </c>
      <c r="B2" s="21"/>
      <c r="C2" s="21"/>
      <c r="D2" s="21"/>
      <c r="E2" s="21"/>
    </row>
    <row r="4" ht="24" customHeight="1" spans="1:5" x14ac:dyDescent="0.25">
      <c r="A4" s="2" t="s">
        <v>36</v>
      </c>
      <c r="B4" s="2" t="s">
        <v>93</v>
      </c>
      <c r="D4" s="2" t="s">
        <v>36</v>
      </c>
      <c r="E4" s="2" t="s">
        <v>94</v>
      </c>
    </row>
    <row r="5" ht="30" customHeight="1" spans="1:5" x14ac:dyDescent="0.25">
      <c r="A5" s="22" t="s">
        <v>95</v>
      </c>
      <c r="B5" s="23">
        <f>IFERROR(INDEX(行事の一覧!$S$5:$S$44,MATCH("4-"&amp;1,行事の一覧!$T$5:$T$44,0)),"")</f>
      </c>
      <c r="D5" s="22" t="s">
        <v>96</v>
      </c>
      <c r="E5" s="23">
        <f>IFERROR(INDEX(行事の一覧!$S$5:$S$44,MATCH("10-"&amp;1,行事の一覧!$T$5:$T$44,0)),"")</f>
      </c>
    </row>
    <row r="6" ht="30" customHeight="1" spans="1:5" x14ac:dyDescent="0.25">
      <c r="A6" s="22"/>
      <c r="B6" s="4">
        <f>IFERROR(INDEX(行事の一覧!$S$5:$S$44,MATCH("4-"&amp;2,行事の一覧!$T$5:$T$44,0)),"")</f>
      </c>
      <c r="D6" s="22"/>
      <c r="E6" s="4">
        <f>IFERROR(INDEX(行事の一覧!$S$5:$S$44,MATCH("10-"&amp;2,行事の一覧!$T$5:$T$44,0)),"")</f>
      </c>
    </row>
    <row r="7" ht="30" customHeight="1" spans="1:5" x14ac:dyDescent="0.25">
      <c r="A7" s="22"/>
      <c r="B7" s="4">
        <f>IFERROR(INDEX(行事の一覧!$S$5:$S$44,MATCH("4-"&amp;3,行事の一覧!$T$5:$T$44,0)),"")</f>
      </c>
      <c r="D7" s="22"/>
      <c r="E7" s="4">
        <f>IFERROR(INDEX(行事の一覧!$S$5:$S$44,MATCH("10-"&amp;3,行事の一覧!$T$5:$T$44,0)),"")</f>
      </c>
    </row>
    <row r="8" ht="30" customHeight="1" spans="1:5" x14ac:dyDescent="0.25">
      <c r="A8" s="22"/>
      <c r="B8" s="4">
        <f>IFERROR(INDEX(行事の一覧!$S$5:$S$44,MATCH("4-"&amp;4,行事の一覧!$T$5:$T$44,0)),"")</f>
      </c>
      <c r="D8" s="22"/>
      <c r="E8" s="4">
        <f>IFERROR(INDEX(行事の一覧!$S$5:$S$44,MATCH("10-"&amp;4,行事の一覧!$T$5:$T$44,0)),"")</f>
      </c>
    </row>
    <row r="9" ht="30" customHeight="1" spans="1:5" x14ac:dyDescent="0.25">
      <c r="A9" s="22"/>
      <c r="B9" s="24">
        <f>IFERROR(INDEX(行事の一覧!$S$5:$S$44,MATCH("4-"&amp;5,行事の一覧!$T$5:$T$44,0)),"")</f>
      </c>
      <c r="D9" s="22"/>
      <c r="E9" s="24">
        <f>IFERROR(INDEX(行事の一覧!$S$5:$S$44,MATCH("10-"&amp;5,行事の一覧!$T$5:$T$44,0)),"")</f>
      </c>
    </row>
    <row r="10" ht="30" customHeight="1" spans="1:5" x14ac:dyDescent="0.25">
      <c r="A10" s="22" t="s">
        <v>97</v>
      </c>
      <c r="B10" s="23">
        <f>IFERROR(INDEX(行事の一覧!$S$5:$S$44,MATCH("5-"&amp;1,行事の一覧!$T$5:$T$44,0)),"")</f>
      </c>
      <c r="D10" s="22" t="s">
        <v>98</v>
      </c>
      <c r="E10" s="23">
        <f>IFERROR(INDEX(行事の一覧!$S$5:$S$44,MATCH("11-"&amp;1,行事の一覧!$T$5:$T$44,0)),"")</f>
      </c>
    </row>
    <row r="11" ht="30" customHeight="1" spans="1:5" x14ac:dyDescent="0.25">
      <c r="A11" s="22"/>
      <c r="B11" s="4">
        <f>IFERROR(INDEX(行事の一覧!$S$5:$S$44,MATCH("5-"&amp;2,行事の一覧!$T$5:$T$44,0)),"")</f>
      </c>
      <c r="D11" s="22"/>
      <c r="E11" s="4">
        <f>IFERROR(INDEX(行事の一覧!$S$5:$S$44,MATCH("11-"&amp;2,行事の一覧!$T$5:$T$44,0)),"")</f>
      </c>
    </row>
    <row r="12" ht="30" customHeight="1" spans="1:5" x14ac:dyDescent="0.25">
      <c r="A12" s="22"/>
      <c r="B12" s="4">
        <f>IFERROR(INDEX(行事の一覧!$S$5:$S$44,MATCH("5-"&amp;3,行事の一覧!$T$5:$T$44,0)),"")</f>
      </c>
      <c r="D12" s="22"/>
      <c r="E12" s="4">
        <f>IFERROR(INDEX(行事の一覧!$S$5:$S$44,MATCH("11-"&amp;3,行事の一覧!$T$5:$T$44,0)),"")</f>
      </c>
    </row>
    <row r="13" ht="30" customHeight="1" spans="1:5" x14ac:dyDescent="0.25">
      <c r="A13" s="22"/>
      <c r="B13" s="4">
        <f>IFERROR(INDEX(行事の一覧!$S$5:$S$44,MATCH("5-"&amp;4,行事の一覧!$T$5:$T$44,0)),"")</f>
      </c>
      <c r="D13" s="22"/>
      <c r="E13" s="4">
        <f>IFERROR(INDEX(行事の一覧!$S$5:$S$44,MATCH("11-"&amp;4,行事の一覧!$T$5:$T$44,0)),"")</f>
      </c>
    </row>
    <row r="14" ht="30" customHeight="1" spans="1:5" x14ac:dyDescent="0.25">
      <c r="A14" s="22"/>
      <c r="B14" s="24">
        <f>IFERROR(INDEX(行事の一覧!$S$5:$S$44,MATCH("5-"&amp;5,行事の一覧!$T$5:$T$44,0)),"")</f>
      </c>
      <c r="D14" s="22"/>
      <c r="E14" s="24">
        <f>IFERROR(INDEX(行事の一覧!$S$5:$S$44,MATCH("11-"&amp;5,行事の一覧!$T$5:$T$44,0)),"")</f>
      </c>
    </row>
    <row r="15" ht="30" customHeight="1" spans="1:5" x14ac:dyDescent="0.25">
      <c r="A15" s="22" t="s">
        <v>99</v>
      </c>
      <c r="B15" s="23">
        <f>IFERROR(INDEX(行事の一覧!$S$5:$S$44,MATCH("6-"&amp;1,行事の一覧!$T$5:$T$44,0)),"")</f>
      </c>
      <c r="D15" s="22" t="s">
        <v>100</v>
      </c>
      <c r="E15" s="23">
        <f>IFERROR(INDEX(行事の一覧!$S$5:$S$44,MATCH("12-"&amp;1,行事の一覧!$T$5:$T$44,0)),"")</f>
      </c>
    </row>
    <row r="16" ht="30" customHeight="1" spans="1:5" x14ac:dyDescent="0.25">
      <c r="A16" s="22"/>
      <c r="B16" s="4">
        <f>IFERROR(INDEX(行事の一覧!$S$5:$S$44,MATCH("6-"&amp;2,行事の一覧!$T$5:$T$44,0)),"")</f>
      </c>
      <c r="D16" s="22"/>
      <c r="E16" s="4">
        <f>IFERROR(INDEX(行事の一覧!$S$5:$S$44,MATCH("12-"&amp;2,行事の一覧!$T$5:$T$44,0)),"")</f>
      </c>
    </row>
    <row r="17" ht="30" customHeight="1" spans="1:5" x14ac:dyDescent="0.25">
      <c r="A17" s="22"/>
      <c r="B17" s="4">
        <f>IFERROR(INDEX(行事の一覧!$S$5:$S$44,MATCH("6-"&amp;3,行事の一覧!$T$5:$T$44,0)),"")</f>
      </c>
      <c r="D17" s="22"/>
      <c r="E17" s="4">
        <f>IFERROR(INDEX(行事の一覧!$S$5:$S$44,MATCH("12-"&amp;3,行事の一覧!$T$5:$T$44,0)),"")</f>
      </c>
    </row>
    <row r="18" ht="30" customHeight="1" spans="1:5" x14ac:dyDescent="0.25">
      <c r="A18" s="22"/>
      <c r="B18" s="4">
        <f>IFERROR(INDEX(行事の一覧!$S$5:$S$44,MATCH("6-"&amp;4,行事の一覧!$T$5:$T$44,0)),"")</f>
      </c>
      <c r="D18" s="22"/>
      <c r="E18" s="4">
        <f>IFERROR(INDEX(行事の一覧!$S$5:$S$44,MATCH("12-"&amp;4,行事の一覧!$T$5:$T$44,0)),"")</f>
      </c>
    </row>
    <row r="19" ht="30" customHeight="1" spans="1:5" x14ac:dyDescent="0.25">
      <c r="A19" s="22"/>
      <c r="B19" s="24">
        <f>IFERROR(INDEX(行事の一覧!$S$5:$S$44,MATCH("6-"&amp;5,行事の一覧!$T$5:$T$44,0)),"")</f>
      </c>
      <c r="D19" s="22"/>
      <c r="E19" s="24">
        <f>IFERROR(INDEX(行事の一覧!$S$5:$S$44,MATCH("12-"&amp;5,行事の一覧!$T$5:$T$44,0)),"")</f>
      </c>
    </row>
    <row r="20" ht="30" customHeight="1" spans="1:5" x14ac:dyDescent="0.25">
      <c r="A20" s="22" t="s">
        <v>101</v>
      </c>
      <c r="B20" s="23">
        <f>IFERROR(INDEX(行事の一覧!$S$5:$S$44,MATCH("7-"&amp;1,行事の一覧!$T$5:$T$44,0)),"")</f>
      </c>
      <c r="D20" s="22" t="s">
        <v>102</v>
      </c>
      <c r="E20" s="23">
        <f>IFERROR(INDEX(行事の一覧!$S$5:$S$44,MATCH("1-"&amp;1,行事の一覧!$T$5:$T$44,0)),"")</f>
      </c>
    </row>
    <row r="21" ht="30" customHeight="1" spans="1:5" x14ac:dyDescent="0.25">
      <c r="A21" s="22"/>
      <c r="B21" s="4">
        <f>IFERROR(INDEX(行事の一覧!$S$5:$S$44,MATCH("7-"&amp;2,行事の一覧!$T$5:$T$44,0)),"")</f>
      </c>
      <c r="D21" s="22"/>
      <c r="E21" s="4">
        <f>IFERROR(INDEX(行事の一覧!$S$5:$S$44,MATCH("1-"&amp;2,行事の一覧!$T$5:$T$44,0)),"")</f>
      </c>
    </row>
    <row r="22" ht="30" customHeight="1" spans="1:5" x14ac:dyDescent="0.25">
      <c r="A22" s="22"/>
      <c r="B22" s="4">
        <f>IFERROR(INDEX(行事の一覧!$S$5:$S$44,MATCH("7-"&amp;3,行事の一覧!$T$5:$T$44,0)),"")</f>
      </c>
      <c r="D22" s="22"/>
      <c r="E22" s="4">
        <f>IFERROR(INDEX(行事の一覧!$S$5:$S$44,MATCH("1-"&amp;3,行事の一覧!$T$5:$T$44,0)),"")</f>
      </c>
    </row>
    <row r="23" ht="30" customHeight="1" spans="1:5" x14ac:dyDescent="0.25">
      <c r="A23" s="22"/>
      <c r="B23" s="4">
        <f>IFERROR(INDEX(行事の一覧!$S$5:$S$44,MATCH("7-"&amp;4,行事の一覧!$T$5:$T$44,0)),"")</f>
      </c>
      <c r="D23" s="22"/>
      <c r="E23" s="4">
        <f>IFERROR(INDEX(行事の一覧!$S$5:$S$44,MATCH("1-"&amp;4,行事の一覧!$T$5:$T$44,0)),"")</f>
      </c>
    </row>
    <row r="24" ht="30" customHeight="1" spans="1:5" x14ac:dyDescent="0.25">
      <c r="A24" s="22"/>
      <c r="B24" s="24">
        <f>IFERROR(INDEX(行事の一覧!$S$5:$S$44,MATCH("7-"&amp;5,行事の一覧!$T$5:$T$44,0)),"")</f>
      </c>
      <c r="D24" s="22"/>
      <c r="E24" s="24">
        <f>IFERROR(INDEX(行事の一覧!$S$5:$S$44,MATCH("1-"&amp;5,行事の一覧!$T$5:$T$44,0)),"")</f>
      </c>
    </row>
    <row r="25" ht="30" customHeight="1" spans="1:5" x14ac:dyDescent="0.25">
      <c r="A25" s="22" t="s">
        <v>103</v>
      </c>
      <c r="B25" s="23">
        <f>IFERROR(INDEX(行事の一覧!$S$5:$S$44,MATCH("8-"&amp;1,行事の一覧!$T$5:$T$44,0)),"")</f>
      </c>
      <c r="D25" s="22" t="s">
        <v>104</v>
      </c>
      <c r="E25" s="23">
        <f>IFERROR(INDEX(行事の一覧!$S$5:$S$44,MATCH("2-"&amp;1,行事の一覧!$T$5:$T$44,0)),"")</f>
      </c>
    </row>
    <row r="26" ht="30" customHeight="1" spans="1:5" x14ac:dyDescent="0.25">
      <c r="A26" s="22"/>
      <c r="B26" s="4">
        <f>IFERROR(INDEX(行事の一覧!$S$5:$S$44,MATCH("8-"&amp;2,行事の一覧!$T$5:$T$44,0)),"")</f>
      </c>
      <c r="D26" s="22"/>
      <c r="E26" s="4">
        <f>IFERROR(INDEX(行事の一覧!$S$5:$S$44,MATCH("2-"&amp;2,行事の一覧!$T$5:$T$44,0)),"")</f>
      </c>
    </row>
    <row r="27" ht="30" customHeight="1" spans="1:5" x14ac:dyDescent="0.25">
      <c r="A27" s="22"/>
      <c r="B27" s="4">
        <f>IFERROR(INDEX(行事の一覧!$S$5:$S$44,MATCH("8-"&amp;3,行事の一覧!$T$5:$T$44,0)),"")</f>
      </c>
      <c r="D27" s="22"/>
      <c r="E27" s="4">
        <f>IFERROR(INDEX(行事の一覧!$S$5:$S$44,MATCH("2-"&amp;3,行事の一覧!$T$5:$T$44,0)),"")</f>
      </c>
    </row>
    <row r="28" ht="30" customHeight="1" spans="1:5" x14ac:dyDescent="0.25">
      <c r="A28" s="22"/>
      <c r="B28" s="4">
        <f>IFERROR(INDEX(行事の一覧!$S$5:$S$44,MATCH("8-"&amp;4,行事の一覧!$T$5:$T$44,0)),"")</f>
      </c>
      <c r="D28" s="22"/>
      <c r="E28" s="4">
        <f>IFERROR(INDEX(行事の一覧!$S$5:$S$44,MATCH("2-"&amp;4,行事の一覧!$T$5:$T$44,0)),"")</f>
      </c>
    </row>
    <row r="29" ht="30" customHeight="1" spans="1:5" x14ac:dyDescent="0.25">
      <c r="A29" s="22"/>
      <c r="B29" s="24">
        <f>IFERROR(INDEX(行事の一覧!$S$5:$S$44,MATCH("8-"&amp;5,行事の一覧!$T$5:$T$44,0)),"")</f>
      </c>
      <c r="D29" s="22"/>
      <c r="E29" s="24">
        <f>IFERROR(INDEX(行事の一覧!$S$5:$S$44,MATCH("2-"&amp;5,行事の一覧!$T$5:$T$44,0)),"")</f>
      </c>
    </row>
    <row r="30" ht="30" customHeight="1" spans="1:5" x14ac:dyDescent="0.25">
      <c r="A30" s="22" t="s">
        <v>105</v>
      </c>
      <c r="B30" s="23">
        <f>IFERROR(INDEX(行事の一覧!$S$5:$S$44,MATCH("9-"&amp;1,行事の一覧!$T$5:$T$44,0)),"")</f>
      </c>
      <c r="D30" s="22" t="s">
        <v>106</v>
      </c>
      <c r="E30" s="23">
        <f>IFERROR(INDEX(行事の一覧!$S$5:$S$44,MATCH("3-"&amp;1,行事の一覧!$T$5:$T$44,0)),"")</f>
      </c>
    </row>
    <row r="31" ht="30" customHeight="1" spans="1:5" x14ac:dyDescent="0.25">
      <c r="A31" s="22"/>
      <c r="B31" s="4">
        <f>IFERROR(INDEX(行事の一覧!$S$5:$S$44,MATCH("9-"&amp;2,行事の一覧!$T$5:$T$44,0)),"")</f>
      </c>
      <c r="D31" s="22"/>
      <c r="E31" s="4">
        <f>IFERROR(INDEX(行事の一覧!$S$5:$S$44,MATCH("3-"&amp;2,行事の一覧!$T$5:$T$44,0)),"")</f>
      </c>
    </row>
    <row r="32" ht="30" customHeight="1" spans="1:5" x14ac:dyDescent="0.25">
      <c r="A32" s="22"/>
      <c r="B32" s="4">
        <f>IFERROR(INDEX(行事の一覧!$S$5:$S$44,MATCH("9-"&amp;3,行事の一覧!$T$5:$T$44,0)),"")</f>
      </c>
      <c r="D32" s="22"/>
      <c r="E32" s="4">
        <f>IFERROR(INDEX(行事の一覧!$S$5:$S$44,MATCH("3-"&amp;3,行事の一覧!$T$5:$T$44,0)),"")</f>
      </c>
    </row>
    <row r="33" ht="30" customHeight="1" spans="1:5" x14ac:dyDescent="0.25">
      <c r="A33" s="22"/>
      <c r="B33" s="4">
        <f>IFERROR(INDEX(行事の一覧!$S$5:$S$44,MATCH("9-"&amp;4,行事の一覧!$T$5:$T$44,0)),"")</f>
      </c>
      <c r="D33" s="22"/>
      <c r="E33" s="4">
        <f>IFERROR(INDEX(行事の一覧!$S$5:$S$44,MATCH("3-"&amp;4,行事の一覧!$T$5:$T$44,0)),"")</f>
      </c>
    </row>
    <row r="34" ht="30" customHeight="1" spans="1:5" x14ac:dyDescent="0.25">
      <c r="A34" s="22"/>
      <c r="B34" s="24">
        <f>IFERROR(INDEX(行事の一覧!$S$5:$S$44,MATCH("9-"&amp;5,行事の一覧!$T$5:$T$44,0)),"")</f>
      </c>
      <c r="D34" s="22"/>
      <c r="E34" s="24">
        <f>IFERROR(INDEX(行事の一覧!$S$5:$S$44,MATCH("3-"&amp;5,行事の一覧!$T$5:$T$44,0)),"")</f>
      </c>
    </row>
    <row r="36" ht="30" customHeight="1" spans="1:5" x14ac:dyDescent="0.25">
      <c r="A36" s="25">
        <f>設定!B10</f>
      </c>
      <c r="B36" s="25"/>
      <c r="C36" s="25"/>
      <c r="D36" s="25"/>
      <c r="E36" s="25"/>
    </row>
    <row r="37" ht="22" customHeight="1" spans="1:5" x14ac:dyDescent="0.25">
      <c r="A37" s="26">
        <f>IF(設定!B8="","","問い合わせ先　"&amp;設定!B8)</f>
      </c>
      <c r="B37" s="26"/>
      <c r="C37" s="26"/>
      <c r="D37" s="26"/>
      <c r="E37" s="26"/>
    </row>
  </sheetData>
  <sheetProtection sheet="1" formatColumns="0" formatRows="0"/>
  <mergeCells count="16">
    <mergeCell ref="A1:E1"/>
    <mergeCell ref="A2:E2"/>
    <mergeCell ref="A5:A9"/>
    <mergeCell ref="D5:D9"/>
    <mergeCell ref="A10:A14"/>
    <mergeCell ref="D10:D14"/>
    <mergeCell ref="A15:A19"/>
    <mergeCell ref="D15:D19"/>
    <mergeCell ref="A20:A24"/>
    <mergeCell ref="D20:D24"/>
    <mergeCell ref="A25:A29"/>
    <mergeCell ref="D25:D29"/>
    <mergeCell ref="A30:A34"/>
    <mergeCell ref="D30:D34"/>
    <mergeCell ref="A36:E36"/>
    <mergeCell ref="A37:E37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6" customWidth="1"/>
    <col min="4" max="4" width="48" customWidth="1"/>
    <col min="5" max="5" width="11" customWidth="1"/>
  </cols>
  <sheetData>
    <row r="1" ht="28" customHeight="1" spans="1:5" x14ac:dyDescent="0.25">
      <c r="A1" s="1" t="s">
        <v>107</v>
      </c>
      <c r="B1" s="1"/>
      <c r="C1" s="1"/>
      <c r="D1" s="1"/>
      <c r="E1" s="1"/>
    </row>
    <row r="3" ht="24" customHeight="1" spans="1:5" x14ac:dyDescent="0.25">
      <c r="A3" s="2" t="s">
        <v>41</v>
      </c>
      <c r="B3" s="2" t="s">
        <v>108</v>
      </c>
      <c r="C3" s="2" t="s">
        <v>42</v>
      </c>
      <c r="D3" s="2" t="s">
        <v>109</v>
      </c>
      <c r="E3" s="2" t="s">
        <v>110</v>
      </c>
    </row>
    <row r="4" ht="20" customHeight="1" spans="1:5" x14ac:dyDescent="0.25">
      <c r="A4" s="27">
        <v>46506</v>
      </c>
      <c r="B4" s="8" t="s">
        <v>111</v>
      </c>
      <c r="C4" s="16">
        <f>IF(A4="","",CHOOSE(WEEKDAY(A4),"日","月","火","水","木","金","土"))</f>
      </c>
      <c r="D4" s="28" t="s">
        <v>112</v>
      </c>
      <c r="E4" s="16">
        <f>IF(OR(A4="",N(設定!$B$4)=0),"",IF(OR(A4&lt;設定!$B$5,A4&gt;設定!$B$6),"年度の外",""))</f>
      </c>
    </row>
    <row r="5" ht="20" customHeight="1" spans="1:5" x14ac:dyDescent="0.25">
      <c r="A5" s="27">
        <v>46510</v>
      </c>
      <c r="B5" s="8" t="s">
        <v>113</v>
      </c>
      <c r="C5" s="16">
        <f>IF(A5="","",CHOOSE(WEEKDAY(A5),"日","月","火","水","木","金","土"))</f>
      </c>
      <c r="D5" s="28" t="s">
        <v>112</v>
      </c>
      <c r="E5" s="16">
        <f>IF(OR(A5="",N(設定!$B$4)=0),"",IF(OR(A5&lt;設定!$B$5,A5&gt;設定!$B$6),"年度の外",""))</f>
      </c>
    </row>
    <row r="6" ht="20" customHeight="1" spans="1:5" x14ac:dyDescent="0.25">
      <c r="A6" s="27">
        <v>46511</v>
      </c>
      <c r="B6" s="8" t="s">
        <v>114</v>
      </c>
      <c r="C6" s="16">
        <f>IF(A6="","",CHOOSE(WEEKDAY(A6),"日","月","火","水","木","金","土"))</f>
      </c>
      <c r="D6" s="28" t="s">
        <v>112</v>
      </c>
      <c r="E6" s="16">
        <f>IF(OR(A6="",N(設定!$B$4)=0),"",IF(OR(A6&lt;設定!$B$5,A6&gt;設定!$B$6),"年度の外",""))</f>
      </c>
    </row>
    <row r="7" ht="20" customHeight="1" spans="1:5" x14ac:dyDescent="0.25">
      <c r="A7" s="27">
        <v>46512</v>
      </c>
      <c r="B7" s="8" t="s">
        <v>115</v>
      </c>
      <c r="C7" s="16">
        <f>IF(A7="","",CHOOSE(WEEKDAY(A7),"日","月","火","水","木","金","土"))</f>
      </c>
      <c r="D7" s="28" t="s">
        <v>112</v>
      </c>
      <c r="E7" s="16">
        <f>IF(OR(A7="",N(設定!$B$4)=0),"",IF(OR(A7&lt;設定!$B$5,A7&gt;設定!$B$6),"年度の外",""))</f>
      </c>
    </row>
    <row r="8" ht="20" customHeight="1" spans="1:5" x14ac:dyDescent="0.25">
      <c r="A8" s="27">
        <v>46587</v>
      </c>
      <c r="B8" s="8" t="s">
        <v>116</v>
      </c>
      <c r="C8" s="16">
        <f>IF(A8="","",CHOOSE(WEEKDAY(A8),"日","月","火","水","木","金","土"))</f>
      </c>
      <c r="D8" s="28" t="s">
        <v>112</v>
      </c>
      <c r="E8" s="16">
        <f>IF(OR(A8="",N(設定!$B$4)=0),"",IF(OR(A8&lt;設定!$B$5,A8&gt;設定!$B$6),"年度の外",""))</f>
      </c>
    </row>
    <row r="9" ht="20" customHeight="1" spans="1:5" x14ac:dyDescent="0.25">
      <c r="A9" s="27">
        <v>46610</v>
      </c>
      <c r="B9" s="8" t="s">
        <v>117</v>
      </c>
      <c r="C9" s="16">
        <f>IF(A9="","",CHOOSE(WEEKDAY(A9),"日","月","火","水","木","金","土"))</f>
      </c>
      <c r="D9" s="28" t="s">
        <v>112</v>
      </c>
      <c r="E9" s="16">
        <f>IF(OR(A9="",N(設定!$B$4)=0),"",IF(OR(A9&lt;設定!$B$5,A9&gt;設定!$B$6),"年度の外",""))</f>
      </c>
    </row>
    <row r="10" ht="20" customHeight="1" spans="1:5" x14ac:dyDescent="0.25">
      <c r="A10" s="27">
        <v>46650</v>
      </c>
      <c r="B10" s="8" t="s">
        <v>118</v>
      </c>
      <c r="C10" s="16">
        <f>IF(A10="","",CHOOSE(WEEKDAY(A10),"日","月","火","水","木","金","土"))</f>
      </c>
      <c r="D10" s="28" t="s">
        <v>112</v>
      </c>
      <c r="E10" s="16">
        <f>IF(OR(A10="",N(設定!$B$4)=0),"",IF(OR(A10&lt;設定!$B$5,A10&gt;設定!$B$6),"年度の外",""))</f>
      </c>
    </row>
    <row r="11" ht="20" customHeight="1" spans="1:5" x14ac:dyDescent="0.25">
      <c r="A11" s="27">
        <v>46653</v>
      </c>
      <c r="B11" s="8" t="s">
        <v>119</v>
      </c>
      <c r="C11" s="16">
        <f>IF(A11="","",CHOOSE(WEEKDAY(A11),"日","月","火","水","木","金","土"))</f>
      </c>
      <c r="D11" s="28" t="s">
        <v>112</v>
      </c>
      <c r="E11" s="16">
        <f>IF(OR(A11="",N(設定!$B$4)=0),"",IF(OR(A11&lt;設定!$B$5,A11&gt;設定!$B$6),"年度の外",""))</f>
      </c>
    </row>
    <row r="12" ht="20" customHeight="1" spans="1:5" x14ac:dyDescent="0.25">
      <c r="A12" s="27">
        <v>46671</v>
      </c>
      <c r="B12" s="8" t="s">
        <v>120</v>
      </c>
      <c r="C12" s="16">
        <f>IF(A12="","",CHOOSE(WEEKDAY(A12),"日","月","火","水","木","金","土"))</f>
      </c>
      <c r="D12" s="28" t="s">
        <v>112</v>
      </c>
      <c r="E12" s="16">
        <f>IF(OR(A12="",N(設定!$B$4)=0),"",IF(OR(A12&lt;設定!$B$5,A12&gt;設定!$B$6),"年度の外",""))</f>
      </c>
    </row>
    <row r="13" ht="20" customHeight="1" spans="1:5" x14ac:dyDescent="0.25">
      <c r="A13" s="27">
        <v>46694</v>
      </c>
      <c r="B13" s="8" t="s">
        <v>121</v>
      </c>
      <c r="C13" s="16">
        <f>IF(A13="","",CHOOSE(WEEKDAY(A13),"日","月","火","水","木","金","土"))</f>
      </c>
      <c r="D13" s="28" t="s">
        <v>112</v>
      </c>
      <c r="E13" s="16">
        <f>IF(OR(A13="",N(設定!$B$4)=0),"",IF(OR(A13&lt;設定!$B$5,A13&gt;設定!$B$6),"年度の外",""))</f>
      </c>
    </row>
    <row r="14" ht="20" customHeight="1" spans="1:5" x14ac:dyDescent="0.25">
      <c r="A14" s="27">
        <v>46714</v>
      </c>
      <c r="B14" s="8" t="s">
        <v>122</v>
      </c>
      <c r="C14" s="16">
        <f>IF(A14="","",CHOOSE(WEEKDAY(A14),"日","月","火","水","木","金","土"))</f>
      </c>
      <c r="D14" s="28" t="s">
        <v>112</v>
      </c>
      <c r="E14" s="16">
        <f>IF(OR(A14="",N(設定!$B$4)=0),"",IF(OR(A14&lt;設定!$B$5,A14&gt;設定!$B$6),"年度の外",""))</f>
      </c>
    </row>
    <row r="15" ht="20" customHeight="1" spans="1:5" x14ac:dyDescent="0.25">
      <c r="A15" s="27">
        <v>46753</v>
      </c>
      <c r="B15" s="8" t="s">
        <v>123</v>
      </c>
      <c r="C15" s="16">
        <f>IF(A15="","",CHOOSE(WEEKDAY(A15),"日","月","火","水","木","金","土"))</f>
      </c>
      <c r="D15" s="28" t="s">
        <v>124</v>
      </c>
      <c r="E15" s="16">
        <f>IF(OR(A15="",N(設定!$B$4)=0),"",IF(OR(A15&lt;設定!$B$5,A15&gt;設定!$B$6),"年度の外",""))</f>
      </c>
    </row>
    <row r="16" ht="20" customHeight="1" spans="1:5" x14ac:dyDescent="0.25">
      <c r="A16" s="27">
        <v>46762</v>
      </c>
      <c r="B16" s="8" t="s">
        <v>125</v>
      </c>
      <c r="C16" s="16">
        <f>IF(A16="","",CHOOSE(WEEKDAY(A16),"日","月","火","水","木","金","土"))</f>
      </c>
      <c r="D16" s="28" t="s">
        <v>124</v>
      </c>
      <c r="E16" s="16">
        <f>IF(OR(A16="",N(設定!$B$4)=0),"",IF(OR(A16&lt;設定!$B$5,A16&gt;設定!$B$6),"年度の外",""))</f>
      </c>
    </row>
    <row r="17" ht="20" customHeight="1" spans="1:5" x14ac:dyDescent="0.25">
      <c r="A17" s="27">
        <v>46794</v>
      </c>
      <c r="B17" s="8" t="s">
        <v>126</v>
      </c>
      <c r="C17" s="16">
        <f>IF(A17="","",CHOOSE(WEEKDAY(A17),"日","月","火","水","木","金","土"))</f>
      </c>
      <c r="D17" s="28" t="s">
        <v>127</v>
      </c>
      <c r="E17" s="16">
        <f>IF(OR(A17="",N(設定!$B$4)=0),"",IF(OR(A17&lt;設定!$B$5,A17&gt;設定!$B$6),"年度の外",""))</f>
      </c>
    </row>
    <row r="18" ht="20" customHeight="1" spans="1:5" x14ac:dyDescent="0.25">
      <c r="A18" s="27">
        <v>46806</v>
      </c>
      <c r="B18" s="8" t="s">
        <v>128</v>
      </c>
      <c r="C18" s="16">
        <f>IF(A18="","",CHOOSE(WEEKDAY(A18),"日","月","火","水","木","金","土"))</f>
      </c>
      <c r="D18" s="28" t="s">
        <v>124</v>
      </c>
      <c r="E18" s="16">
        <f>IF(OR(A18="",N(設定!$B$4)=0),"",IF(OR(A18&lt;設定!$B$5,A18&gt;設定!$B$6),"年度の外",""))</f>
      </c>
    </row>
    <row r="19" ht="20" customHeight="1" spans="1:5" x14ac:dyDescent="0.25">
      <c r="A19" s="27"/>
      <c r="B19" s="8" t="s">
        <v>129</v>
      </c>
      <c r="C19" s="16">
        <f>IF(A19="","",CHOOSE(WEEKDAY(A19),"日","月","火","水","木","金","土"))</f>
      </c>
      <c r="D19" s="28" t="s">
        <v>130</v>
      </c>
      <c r="E19" s="16">
        <f>IF(OR(A19="",N(設定!$B$4)=0),"",IF(OR(A19&lt;設定!$B$5,A19&gt;設定!$B$6),"年度の外",""))</f>
      </c>
    </row>
    <row r="20" ht="20" customHeight="1" spans="1:5" x14ac:dyDescent="0.25">
      <c r="A20" s="27"/>
      <c r="B20" s="8"/>
      <c r="C20" s="16">
        <f>IF(A20="","",CHOOSE(WEEKDAY(A20),"日","月","火","水","木","金","土"))</f>
      </c>
      <c r="D20" s="28"/>
      <c r="E20" s="16">
        <f>IF(OR(A20="",N(設定!$B$4)=0),"",IF(OR(A20&lt;設定!$B$5,A20&gt;設定!$B$6),"年度の外",""))</f>
      </c>
    </row>
    <row r="21" ht="20" customHeight="1" spans="1:5" x14ac:dyDescent="0.25">
      <c r="A21" s="27"/>
      <c r="B21" s="8"/>
      <c r="C21" s="16">
        <f>IF(A21="","",CHOOSE(WEEKDAY(A21),"日","月","火","水","木","金","土"))</f>
      </c>
      <c r="D21" s="28"/>
      <c r="E21" s="16">
        <f>IF(OR(A21="",N(設定!$B$4)=0),"",IF(OR(A21&lt;設定!$B$5,A21&gt;設定!$B$6),"年度の外",""))</f>
      </c>
    </row>
    <row r="22" ht="20" customHeight="1" spans="1:5" x14ac:dyDescent="0.25">
      <c r="A22" s="27"/>
      <c r="B22" s="8"/>
      <c r="C22" s="16">
        <f>IF(A22="","",CHOOSE(WEEKDAY(A22),"日","月","火","水","木","金","土"))</f>
      </c>
      <c r="D22" s="28"/>
      <c r="E22" s="16">
        <f>IF(OR(A22="",N(設定!$B$4)=0),"",IF(OR(A22&lt;設定!$B$5,A22&gt;設定!$B$6),"年度の外",""))</f>
      </c>
    </row>
    <row r="23" ht="20" customHeight="1" spans="1:5" x14ac:dyDescent="0.25">
      <c r="A23" s="27"/>
      <c r="B23" s="8"/>
      <c r="C23" s="16">
        <f>IF(A23="","",CHOOSE(WEEKDAY(A23),"日","月","火","水","木","金","土"))</f>
      </c>
      <c r="D23" s="28"/>
      <c r="E23" s="16">
        <f>IF(OR(A23="",N(設定!$B$4)=0),"",IF(OR(A23&lt;設定!$B$5,A23&gt;設定!$B$6),"年度の外",""))</f>
      </c>
    </row>
    <row r="24" ht="20" customHeight="1" spans="1:5" x14ac:dyDescent="0.25">
      <c r="A24" s="27"/>
      <c r="B24" s="8"/>
      <c r="C24" s="16">
        <f>IF(A24="","",CHOOSE(WEEKDAY(A24),"日","月","火","水","木","金","土"))</f>
      </c>
      <c r="D24" s="28"/>
      <c r="E24" s="16">
        <f>IF(OR(A24="",N(設定!$B$4)=0),"",IF(OR(A24&lt;設定!$B$5,A24&gt;設定!$B$6),"年度の外",""))</f>
      </c>
    </row>
    <row r="25" ht="20" customHeight="1" spans="1:5" x14ac:dyDescent="0.25">
      <c r="A25" s="27"/>
      <c r="B25" s="8"/>
      <c r="C25" s="16">
        <f>IF(A25="","",CHOOSE(WEEKDAY(A25),"日","月","火","水","木","金","土"))</f>
      </c>
      <c r="D25" s="28"/>
      <c r="E25" s="16">
        <f>IF(OR(A25="",N(設定!$B$4)=0),"",IF(OR(A25&lt;設定!$B$5,A25&gt;設定!$B$6),"年度の外",""))</f>
      </c>
    </row>
    <row r="26" ht="20" customHeight="1" spans="1:5" x14ac:dyDescent="0.25">
      <c r="A26" s="27"/>
      <c r="B26" s="8"/>
      <c r="C26" s="16">
        <f>IF(A26="","",CHOOSE(WEEKDAY(A26),"日","月","火","水","木","金","土"))</f>
      </c>
      <c r="D26" s="28"/>
      <c r="E26" s="16">
        <f>IF(OR(A26="",N(設定!$B$4)=0),"",IF(OR(A26&lt;設定!$B$5,A26&gt;設定!$B$6),"年度の外",""))</f>
      </c>
    </row>
    <row r="27" ht="20" customHeight="1" spans="1:5" x14ac:dyDescent="0.25">
      <c r="A27" s="27"/>
      <c r="B27" s="8"/>
      <c r="C27" s="16">
        <f>IF(A27="","",CHOOSE(WEEKDAY(A27),"日","月","火","水","木","金","土"))</f>
      </c>
      <c r="D27" s="28"/>
      <c r="E27" s="16">
        <f>IF(OR(A27="",N(設定!$B$4)=0),"",IF(OR(A27&lt;設定!$B$5,A27&gt;設定!$B$6),"年度の外",""))</f>
      </c>
    </row>
    <row r="28" ht="20" customHeight="1" spans="1:5" x14ac:dyDescent="0.25">
      <c r="A28" s="27"/>
      <c r="B28" s="8"/>
      <c r="C28" s="16">
        <f>IF(A28="","",CHOOSE(WEEKDAY(A28),"日","月","火","水","木","金","土"))</f>
      </c>
      <c r="D28" s="28"/>
      <c r="E28" s="16">
        <f>IF(OR(A28="",N(設定!$B$4)=0),"",IF(OR(A28&lt;設定!$B$5,A28&gt;設定!$B$6),"年度の外",""))</f>
      </c>
    </row>
    <row r="29" ht="20" customHeight="1" spans="1:5" x14ac:dyDescent="0.25">
      <c r="A29" s="27"/>
      <c r="B29" s="8"/>
      <c r="C29" s="16">
        <f>IF(A29="","",CHOOSE(WEEKDAY(A29),"日","月","火","水","木","金","土"))</f>
      </c>
      <c r="D29" s="28"/>
      <c r="E29" s="16">
        <f>IF(OR(A29="",N(設定!$B$4)=0),"",IF(OR(A29&lt;設定!$B$5,A29&gt;設定!$B$6),"年度の外",""))</f>
      </c>
    </row>
    <row r="30" ht="20" customHeight="1" spans="1:5" x14ac:dyDescent="0.25">
      <c r="A30" s="27"/>
      <c r="B30" s="8"/>
      <c r="C30" s="16">
        <f>IF(A30="","",CHOOSE(WEEKDAY(A30),"日","月","火","水","木","金","土"))</f>
      </c>
      <c r="D30" s="28"/>
      <c r="E30" s="16">
        <f>IF(OR(A30="",N(設定!$B$4)=0),"",IF(OR(A30&lt;設定!$B$5,A30&gt;設定!$B$6),"年度の外",""))</f>
      </c>
    </row>
  </sheetData>
  <sheetProtection sheet="1" formatColumns="0" formatRows="0"/>
  <mergeCells count="1">
    <mergeCell ref="A1:E1"/>
  </mergeCells>
  <dataValidations count="2">
    <dataValidation type="date" operator="greaterThan" allowBlank="1" showErrorMessage="1" errorTitle="日付" error="日付を 2027/5/1 の形で入れてください" sqref="A10:A30">
      <formula1>36526</formula1>
    </dataValidation>
    <dataValidation type="date" operator="greaterThan" allowBlank="1" showErrorMessage="1" errorTitle="日付" error="日付を 2027/5/1 の形で入れてください" sqref="A4:A30">
      <formula1>36526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使い方</vt:lpstr>
      <vt:lpstr>設定</vt:lpstr>
      <vt:lpstr>行事の一覧</vt:lpstr>
      <vt:lpstr>配る予定表</vt:lpstr>
      <vt:lpstr>祝日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2026-10-19T12:18:04Z</dcterms:created>
  <dcterms:modified xsi:type="dcterms:W3CDTF">2026-10-19T12:18:04Z</dcterms:modified>
</cp:coreProperties>
</file>