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逆算スケジュール" state="visible" r:id="rId4"/>
    <sheet sheetId="2" name="議案書の目次" state="visible" r:id="rId5"/>
    <sheet sheetId="3" name="当日の数え方" state="visible" r:id="rId6"/>
    <sheet sheetId="4" name="使い方" state="visible" r:id="rId7"/>
  </sheets>
  <definedNames>
    <definedName name="_xlnm.Print_Area" localSheetId="0">'逆算スケジュール'!$A1:$H28</definedName>
    <definedName name="_xlnm.Print_Area" localSheetId="1">'議案書の目次'!$A1:$I27</definedName>
    <definedName name="_xlnm.Print_Area" localSheetId="2">'当日の数え方'!$A1:$D23</definedName>
  </definedNames>
  <calcPr calcId="171027"/>
</workbook>
</file>

<file path=xl/sharedStrings.xml><?xml version="1.0" encoding="utf-8"?>
<sst xmlns="http://schemas.openxmlformats.org/spreadsheetml/2006/main" count="150" uniqueCount="128">
  <si>
    <t>自治会名</t>
  </si>
  <si>
    <t>○○自治会</t>
  </si>
  <si>
    <t/>
  </si>
  <si>
    <t>新年度（西暦）</t>
  </si>
  <si>
    <t>総会の日</t>
  </si>
  <si>
    <t>総会の日を変えると、下の期限と曜日がすべて変わります</t>
  </si>
  <si>
    <t>規約で決まっている通知の日数</t>
  </si>
  <si>
    <t>何日前までに知らせるか。規約の総会の条文を見て直します</t>
  </si>
  <si>
    <t>回覧・配布にかかる日数</t>
  </si>
  <si>
    <t>回覧板が班を一回りする日数など。私たちの目安は 3 日</t>
  </si>
  <si>
    <t>年度末の日</t>
  </si>
  <si>
    <t>出納帳を締める日。規約の会計年度の終わり</t>
  </si>
  <si>
    <t>法人（認可地縁団体）か</t>
  </si>
  <si>
    <t>いいえ</t>
  </si>
  <si>
    <t>市区町村長の認可を受けていれば「はい」</t>
  </si>
  <si>
    <t>No</t>
  </si>
  <si>
    <t>作業</t>
  </si>
  <si>
    <t>総会の何日前</t>
  </si>
  <si>
    <t>期限</t>
  </si>
  <si>
    <t>曜日</t>
  </si>
  <si>
    <t>担当</t>
  </si>
  <si>
    <t>状態</t>
  </si>
  <si>
    <t>根拠・備考</t>
  </si>
  <si>
    <t>役員会で総会の日・会場・資料の担当を決める</t>
  </si>
  <si>
    <t>会長</t>
  </si>
  <si>
    <t>成田市記入例 p.2・p.5（2 月の役員会で監査・役員会・総会等の日程）</t>
  </si>
  <si>
    <t>会場を予約し、監事に監査の日を頼む</t>
  </si>
  <si>
    <t>会長・会計</t>
  </si>
  <si>
    <t>運営者の提案（私たちの目安）</t>
  </si>
  <si>
    <t>事業報告・事業計画・役員候補の原稿の締切を各担当に伝える</t>
  </si>
  <si>
    <t>書記</t>
  </si>
  <si>
    <t>役員候補に、本人の承諾をもらう</t>
  </si>
  <si>
    <t>成田市記入例 p.7（本人の承諾のもと事前に候補を挙げる）</t>
  </si>
  <si>
    <t>出納帳を年度末で締める</t>
  </si>
  <si>
    <t>会計</t>
  </si>
  <si>
    <t>年度末の日（C7）で決まる。出納帳の記事・収支報告書の記事</t>
  </si>
  <si>
    <t>収支決算書（決算報告）を作る</t>
  </si>
  <si>
    <t>運営者の提案（私たちの目安）。収支報告書の記事</t>
  </si>
  <si>
    <t>監事の監査を受け、監査報告書をもらう</t>
  </si>
  <si>
    <t>会計・監事</t>
  </si>
  <si>
    <t>新潟市西区 資料編 p.10／成田市記入例 p.2（4 月 会計監査）</t>
  </si>
  <si>
    <t>事業報告・事業計画（案）・予算（案）・役員の選任（案）の原稿をそろえる</t>
  </si>
  <si>
    <t>役員会で議案書の案を確かめる</t>
  </si>
  <si>
    <t>印刷の 2 日前。成田市記入例 p.5（4 月 役員会で総会議案の内容）</t>
  </si>
  <si>
    <t>議案書を印刷し、綴じる</t>
  </si>
  <si>
    <t>配る日の 2 日前。部数は「議案書の目次」シートの印刷部数</t>
  </si>
  <si>
    <t>開催通知・議案書・委任状（書面表決書）を配る</t>
  </si>
  <si>
    <t>書記・班長</t>
  </si>
  <si>
    <t>通知の日数（C5）＋回覧の日数（C6）。新潟市西区 資料編 p.1・p.11／認可地縁団体は 260 条の 15</t>
  </si>
  <si>
    <t>委任状・書面表決書を締め切る</t>
  </si>
  <si>
    <t>運営者の提案（私たちの目安）。締切日は開催通知に書く（新潟市西区 p.11）</t>
  </si>
  <si>
    <t>出席者名簿と、委任状・書面表決書の数を数えておく</t>
  </si>
  <si>
    <t>新潟市西区 資料編 p.1（開会で出席者と委任状・表決書の数を確認）</t>
  </si>
  <si>
    <t>総会当日</t>
  </si>
  <si>
    <t>全員</t>
  </si>
  <si>
    <t>議事録を作り、議長と議事録署名人の署名・押印をもらう／結果を回覧で知らせる</t>
  </si>
  <si>
    <t>運営者の提案（私たちの目安）。新潟市西区 資料編 p.1・p.13</t>
  </si>
  <si>
    <t>済</t>
  </si>
  <si>
    <t>色の付いたセルだけ書き換えます。「運営者の提案」の日数は私たちの目安です。自治会の事情に合わせて直してください</t>
  </si>
  <si>
    <t>残り</t>
  </si>
  <si>
    <t>世帯数（または会員数）</t>
  </si>
  <si>
    <t>議案名と並びは、去年の議案書に合わせて直します。第 1 号〜第 6 号の並びは成田市の記入例の次第に揃えた例です（新潟市西区の開催通知例は第 5 号の予算まで）。報告の議案は前年度、案の議案は新年度が自動で入ります</t>
  </si>
  <si>
    <t>予備の部数</t>
  </si>
  <si>
    <t>両面印刷か</t>
  </si>
  <si>
    <t>はい</t>
  </si>
  <si>
    <t>議案番号</t>
  </si>
  <si>
    <t>議案名</t>
  </si>
  <si>
    <t>作る人</t>
  </si>
  <si>
    <t>元になる書類</t>
  </si>
  <si>
    <t>原稿の締切</t>
  </si>
  <si>
    <t>ページ数</t>
  </si>
  <si>
    <t>開始ページ</t>
  </si>
  <si>
    <t>（表紙・次第）</t>
  </si>
  <si>
    <t>表紙と次第（日時・会場・議事の並び）</t>
  </si>
  <si>
    <t>前年の議案書の表紙</t>
  </si>
  <si>
    <t>会長・書記</t>
  </si>
  <si>
    <t>1 年間の行事と役員会の記録</t>
  </si>
  <si>
    <t>出納帳・通帳・領収書</t>
  </si>
  <si>
    <t>監事</t>
  </si>
  <si>
    <t>監査報告書</t>
  </si>
  <si>
    <t>前年度の事業報告</t>
  </si>
  <si>
    <t>決算書と事業計画（案）</t>
  </si>
  <si>
    <t>規約の役員の人数、候補者の承諾</t>
  </si>
  <si>
    <t>（別紙）</t>
  </si>
  <si>
    <t>委任状・書面表決書（切り取り線つき）</t>
  </si>
  <si>
    <t>規約の総会の条文</t>
  </si>
  <si>
    <t>（空き）</t>
  </si>
  <si>
    <t>規約改正などの議案を足す行</t>
  </si>
  <si>
    <t>合計ページ数</t>
  </si>
  <si>
    <t>印刷部数</t>
  </si>
  <si>
    <t>1 部の用紙の枚数</t>
  </si>
  <si>
    <t>用紙の合計枚数</t>
  </si>
  <si>
    <t>議案どうしの突き合わせ（2 つとも「一致」になるまで印刷しない）</t>
  </si>
  <si>
    <t>決算書の次年度繰越金</t>
  </si>
  <si>
    <t>予算案の前年度繰越金</t>
  </si>
  <si>
    <t>判定</t>
  </si>
  <si>
    <t>監査報告の年度 / 決算の年度</t>
  </si>
  <si>
    <t>総会当日の数え方（定足数と議決）</t>
  </si>
  <si>
    <t>会員数</t>
  </si>
  <si>
    <t>定足数の割合（規約の「○分の□以上」の □ / ○）</t>
  </si>
  <si>
    <t>左が分子、右が分母</t>
  </si>
  <si>
    <t>定足数</t>
  </si>
  <si>
    <t>出席した人</t>
  </si>
  <si>
    <t>委任状</t>
  </si>
  <si>
    <t>書面表決書</t>
  </si>
  <si>
    <t>出席とみなす人の合計</t>
  </si>
  <si>
    <t>成立の判定</t>
  </si>
  <si>
    <t>可決に必要な賛成の数（出席とみなす人の過半数）</t>
  </si>
  <si>
    <t>賛成</t>
  </si>
  <si>
    <t>反対</t>
  </si>
  <si>
    <t>結果</t>
  </si>
  <si>
    <t>第1号議案</t>
  </si>
  <si>
    <t>第2号議案</t>
  </si>
  <si>
    <t>第3号議案</t>
  </si>
  <si>
    <t>第4号議案</t>
  </si>
  <si>
    <t>第5号議案</t>
  </si>
  <si>
    <t>第6号議案</t>
  </si>
  <si>
    <t>委任状・書面表決書の人を出席とみなすか、議決が過半数かは規約で決まります。規約の数字に直して使ってください。この例は新潟市西区の規約例（第 19 条・第 20 条・第 22 条 2 項）の形を借りています。</t>
  </si>
  <si>
    <t>使い方</t>
  </si>
  <si>
    <t>「逆算スケジュール」の C2〜C8 に、自治会名・新年度・総会の日・規約の通知日数・回覧にかかる日数・年度末の日・法人かどうかを入れます。</t>
  </si>
  <si>
    <t>総会の日を変えると、期限日と曜日がすべて変わります。</t>
  </si>
  <si>
    <t>C 列の日数のうち「運営者の提案」とある行は私たちの目安です。自治会の事情に合わせて書き換えてください（色の付いたセルだけ書き換えます）。</t>
  </si>
  <si>
    <t>印刷した逆算表を役員会で配り、担当の欄に名前を入れてもらいます。終わった作業は状態を「済」にします。</t>
  </si>
  <si>
    <t>「議案書の目次」は、去年の議案書の並びに合わせて議案名を直します。ページ数を入れると、開始ページと用紙の枚数が出ます。</t>
  </si>
  <si>
    <t>決算書の次年度繰越金と、予算案の前年度繰越金を入れて「一致」になるまで印刷しません。</t>
  </si>
  <si>
    <t>「当日の数え方」は、受付で出席・委任状・書面表決書を数えて入れます。定足数の割合は規約の数字に直します。</t>
  </si>
  <si>
    <t>法人（認可地縁団体）で通知の日数を 5 日より少なくすると、逆算スケジュールの 9 行目に注意が出ます（地方自治法 260 条の 15）。</t>
  </si>
  <si>
    <t>出典: 成田市『○○年度○○自治会総会』記入例、新潟市西区『自治会・町内会ハンドブック 資料編』、地方自治法（e-Gov 法令検索）。「運営者の提案」とある項目は手引きに記載がなく、このメディアの運営者が加えたものです。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</si>
</sst>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m/d"/>
  </numFmts>
  <fonts count="9" x14ac:knownFonts="1">
    <font>
      <color theme="1"/>
      <family val="2"/>
      <scheme val="minor"/>
      <sz val="11"/>
      <name val="Calibri"/>
    </font>
    <font>
      <b/>
      <color rgb="FF0D2B6B"/>
      <sz val="16"/>
    </font>
    <font>
      <sz val="10"/>
    </font>
    <font>
      <b/>
    </font>
    <font>
      <color rgb="FF6B7280"/>
      <sz val="9"/>
    </font>
    <font>
      <b/>
      <color rgb="FFEA580C"/>
    </font>
    <font>
      <b/>
      <color rgb="FF0D47A1"/>
    </font>
    <font>
      <sz val="9"/>
    </font>
    <font>
      <b/>
      <color rgb="FF0D2B6B"/>
      <sz val="14"/>
    </font>
  </fonts>
  <fills count="4">
    <fill>
      <patternFill patternType="none"/>
    </fill>
    <fill>
      <patternFill patternType="gray125"/>
    </fill>
    <fill>
      <patternFill patternType="solid">
        <fgColor rgb="FFFBF7EE"/>
      </patternFill>
    </fill>
    <fill>
      <patternFill patternType="solid">
        <fgColor rgb="FFE8F4FB"/>
      </patternFill>
    </fill>
  </fills>
  <borders count="3">
    <border>
      <left/>
      <right/>
      <top/>
      <bottom/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thin">
        <color rgb="FFB9CDE6"/>
      </bottom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medium">
        <color rgb="FF0D47A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64" fontId="3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left"/>
    </xf>
    <xf numFmtId="3" fontId="6" fillId="0" borderId="1" xfId="0" applyNumberFormat="1" applyFont="1" applyBorder="1" applyAlignment="1">
      <alignment horizontal="left"/>
    </xf>
    <xf numFmtId="0" fontId="6" fillId="0" borderId="0" xfId="0" applyFont="1"/>
    <xf numFmtId="3" fontId="3" fillId="2" borderId="1" xfId="0" applyNumberFormat="1" applyFont="1" applyFill="1" applyBorder="1" applyAlignment="1">
      <alignment horizontal="right"/>
    </xf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6B7280"/>
      </font>
    </dxf>
    <dxf>
      <font>
        <b/>
        <color rgb="FF0D47A1"/>
      </font>
    </dxf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8" customWidth="1"/>
    <col min="3" max="3" width="13" customWidth="1"/>
    <col min="4" max="4" width="8" customWidth="1"/>
    <col min="5" max="5" width="6" customWidth="1"/>
    <col min="6" max="6" width="11" customWidth="1"/>
    <col min="7" max="7" width="7" customWidth="1"/>
    <col min="8" max="8" width="34" customWidth="1"/>
  </cols>
  <sheetData>
    <row r="1" ht="28" customHeight="1" spans="1:8" x14ac:dyDescent="0.25">
      <c r="A1" s="1">
        <f>C2&amp;" "&amp;C3&amp;"年度 総会資料の逆算スケジュール"</f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0</v>
      </c>
      <c r="B2" s="2"/>
      <c r="C2" s="3" t="s">
        <v>1</v>
      </c>
      <c r="D2" s="4" t="s">
        <v>2</v>
      </c>
      <c r="E2" s="4"/>
      <c r="F2" s="4"/>
      <c r="G2" s="4"/>
      <c r="H2" s="4"/>
    </row>
    <row r="3" ht="20" customHeight="1" spans="1:8" x14ac:dyDescent="0.25">
      <c r="A3" s="2" t="s">
        <v>3</v>
      </c>
      <c r="B3" s="2"/>
      <c r="C3" s="3">
        <v>2027</v>
      </c>
      <c r="D3" s="4" t="s">
        <v>2</v>
      </c>
      <c r="E3" s="4"/>
      <c r="F3" s="4"/>
      <c r="G3" s="4"/>
      <c r="H3" s="4"/>
    </row>
    <row r="4" ht="20" customHeight="1" spans="1:8" x14ac:dyDescent="0.25">
      <c r="A4" s="2" t="s">
        <v>4</v>
      </c>
      <c r="B4" s="2"/>
      <c r="C4" s="5">
        <v>46502</v>
      </c>
      <c r="D4" s="6">
        <f>CHOOSE(WEEKDAY(C4),"日","月","火","水","木","金","土")</f>
      </c>
      <c r="E4" s="4" t="s">
        <v>5</v>
      </c>
      <c r="F4" s="4"/>
      <c r="G4" s="4"/>
      <c r="H4" s="4"/>
    </row>
    <row r="5" ht="20" customHeight="1" spans="1:8" x14ac:dyDescent="0.25">
      <c r="A5" s="2" t="s">
        <v>6</v>
      </c>
      <c r="B5" s="2"/>
      <c r="C5" s="3">
        <v>7</v>
      </c>
      <c r="D5" s="4" t="s">
        <v>7</v>
      </c>
      <c r="E5" s="4"/>
      <c r="F5" s="4"/>
      <c r="G5" s="4"/>
      <c r="H5" s="4"/>
    </row>
    <row r="6" ht="20" customHeight="1" spans="1:8" x14ac:dyDescent="0.25">
      <c r="A6" s="2" t="s">
        <v>8</v>
      </c>
      <c r="B6" s="2"/>
      <c r="C6" s="3">
        <v>3</v>
      </c>
      <c r="D6" s="4" t="s">
        <v>9</v>
      </c>
      <c r="E6" s="4"/>
      <c r="F6" s="4"/>
      <c r="G6" s="4"/>
      <c r="H6" s="4"/>
    </row>
    <row r="7" ht="20" customHeight="1" spans="1:8" x14ac:dyDescent="0.25">
      <c r="A7" s="2" t="s">
        <v>10</v>
      </c>
      <c r="B7" s="2"/>
      <c r="C7" s="5">
        <v>46477</v>
      </c>
      <c r="D7" s="4" t="s">
        <v>11</v>
      </c>
      <c r="E7" s="4"/>
      <c r="F7" s="4"/>
      <c r="G7" s="4"/>
      <c r="H7" s="4"/>
    </row>
    <row r="8" ht="20" customHeight="1" spans="1:8" x14ac:dyDescent="0.25">
      <c r="A8" s="2" t="s">
        <v>12</v>
      </c>
      <c r="B8" s="2"/>
      <c r="C8" s="3" t="s">
        <v>13</v>
      </c>
      <c r="D8" s="4" t="s">
        <v>14</v>
      </c>
      <c r="E8" s="4"/>
      <c r="F8" s="4"/>
      <c r="G8" s="4"/>
      <c r="H8" s="4"/>
    </row>
    <row r="9" spans="1:8" x14ac:dyDescent="0.25">
      <c r="A9" s="7">
        <f>IF(AND(C8="はい",C5&lt;5),"認可地縁団体は、総会の日より少なくとも5日前に通知します（地方自治法260条の15）","")</f>
      </c>
      <c r="B9" s="7"/>
      <c r="C9" s="7"/>
      <c r="D9" s="7"/>
      <c r="E9" s="7"/>
      <c r="F9" s="7"/>
      <c r="G9" s="7"/>
      <c r="H9" s="7"/>
    </row>
    <row r="10" ht="22" customHeight="1" spans="1:8" x14ac:dyDescent="0.25">
      <c r="A10" s="8" t="s">
        <v>15</v>
      </c>
      <c r="B10" s="8" t="s">
        <v>16</v>
      </c>
      <c r="C10" s="8" t="s">
        <v>17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</row>
    <row r="11" ht="30" customHeight="1" spans="1:8" x14ac:dyDescent="0.25">
      <c r="A11" s="9">
        <v>1</v>
      </c>
      <c r="B11" s="10" t="s">
        <v>23</v>
      </c>
      <c r="C11" s="11">
        <v>60</v>
      </c>
      <c r="D11" s="12">
        <f>$C$4-C11</f>
      </c>
      <c r="E11" s="9">
        <f>CHOOSE(WEEKDAY(D11),"日","月","火","水","木","金","土")</f>
      </c>
      <c r="F11" s="13" t="s">
        <v>24</v>
      </c>
      <c r="G11" s="11"/>
      <c r="H11" s="14" t="s">
        <v>25</v>
      </c>
    </row>
    <row r="12" ht="30" customHeight="1" spans="1:8" x14ac:dyDescent="0.25">
      <c r="A12" s="9">
        <v>2</v>
      </c>
      <c r="B12" s="10" t="s">
        <v>26</v>
      </c>
      <c r="C12" s="11">
        <v>55</v>
      </c>
      <c r="D12" s="12">
        <f>$C$4-C12</f>
      </c>
      <c r="E12" s="9">
        <f>CHOOSE(WEEKDAY(D12),"日","月","火","水","木","金","土")</f>
      </c>
      <c r="F12" s="13" t="s">
        <v>27</v>
      </c>
      <c r="G12" s="11"/>
      <c r="H12" s="14" t="s">
        <v>28</v>
      </c>
    </row>
    <row r="13" ht="30" customHeight="1" spans="1:8" x14ac:dyDescent="0.25">
      <c r="A13" s="9">
        <v>3</v>
      </c>
      <c r="B13" s="10" t="s">
        <v>29</v>
      </c>
      <c r="C13" s="11">
        <v>45</v>
      </c>
      <c r="D13" s="12">
        <f>$C$4-C13</f>
      </c>
      <c r="E13" s="9">
        <f>CHOOSE(WEEKDAY(D13),"日","月","火","水","木","金","土")</f>
      </c>
      <c r="F13" s="13" t="s">
        <v>30</v>
      </c>
      <c r="G13" s="11"/>
      <c r="H13" s="14" t="s">
        <v>28</v>
      </c>
    </row>
    <row r="14" ht="30" customHeight="1" spans="1:8" x14ac:dyDescent="0.25">
      <c r="A14" s="9">
        <v>4</v>
      </c>
      <c r="B14" s="10" t="s">
        <v>31</v>
      </c>
      <c r="C14" s="11">
        <v>30</v>
      </c>
      <c r="D14" s="12">
        <f>$C$4-C14</f>
      </c>
      <c r="E14" s="9">
        <f>CHOOSE(WEEKDAY(D14),"日","月","火","水","木","金","土")</f>
      </c>
      <c r="F14" s="13" t="s">
        <v>24</v>
      </c>
      <c r="G14" s="11"/>
      <c r="H14" s="14" t="s">
        <v>32</v>
      </c>
    </row>
    <row r="15" ht="30" customHeight="1" spans="1:8" x14ac:dyDescent="0.25">
      <c r="A15" s="9">
        <v>5</v>
      </c>
      <c r="B15" s="10" t="s">
        <v>33</v>
      </c>
      <c r="C15" s="9">
        <f>$C$4-$C$7</f>
      </c>
      <c r="D15" s="12">
        <f>$C$4-C15</f>
      </c>
      <c r="E15" s="9">
        <f>CHOOSE(WEEKDAY(D15),"日","月","火","水","木","金","土")</f>
      </c>
      <c r="F15" s="13" t="s">
        <v>34</v>
      </c>
      <c r="G15" s="11"/>
      <c r="H15" s="14" t="s">
        <v>35</v>
      </c>
    </row>
    <row r="16" ht="30" customHeight="1" spans="1:8" x14ac:dyDescent="0.25">
      <c r="A16" s="9">
        <v>6</v>
      </c>
      <c r="B16" s="10" t="s">
        <v>36</v>
      </c>
      <c r="C16" s="11">
        <v>20</v>
      </c>
      <c r="D16" s="12">
        <f>$C$4-C16</f>
      </c>
      <c r="E16" s="9">
        <f>CHOOSE(WEEKDAY(D16),"日","月","火","水","木","金","土")</f>
      </c>
      <c r="F16" s="13" t="s">
        <v>34</v>
      </c>
      <c r="G16" s="11"/>
      <c r="H16" s="14" t="s">
        <v>37</v>
      </c>
    </row>
    <row r="17" ht="30" customHeight="1" spans="1:8" x14ac:dyDescent="0.25">
      <c r="A17" s="9">
        <v>7</v>
      </c>
      <c r="B17" s="10" t="s">
        <v>38</v>
      </c>
      <c r="C17" s="11">
        <v>17</v>
      </c>
      <c r="D17" s="12">
        <f>$C$4-C17</f>
      </c>
      <c r="E17" s="9">
        <f>CHOOSE(WEEKDAY(D17),"日","月","火","水","木","金","土")</f>
      </c>
      <c r="F17" s="13" t="s">
        <v>39</v>
      </c>
      <c r="G17" s="11"/>
      <c r="H17" s="14" t="s">
        <v>40</v>
      </c>
    </row>
    <row r="18" ht="30" customHeight="1" spans="1:8" x14ac:dyDescent="0.25">
      <c r="A18" s="9">
        <v>8</v>
      </c>
      <c r="B18" s="10" t="s">
        <v>41</v>
      </c>
      <c r="C18" s="11">
        <v>16</v>
      </c>
      <c r="D18" s="12">
        <f>$C$4-C18</f>
      </c>
      <c r="E18" s="9">
        <f>CHOOSE(WEEKDAY(D18),"日","月","火","水","木","金","土")</f>
      </c>
      <c r="F18" s="13" t="s">
        <v>30</v>
      </c>
      <c r="G18" s="11"/>
      <c r="H18" s="14" t="s">
        <v>28</v>
      </c>
    </row>
    <row r="19" ht="30" customHeight="1" spans="1:8" x14ac:dyDescent="0.25">
      <c r="A19" s="9">
        <v>9</v>
      </c>
      <c r="B19" s="10" t="s">
        <v>42</v>
      </c>
      <c r="C19" s="9">
        <f>C20+2</f>
      </c>
      <c r="D19" s="12">
        <f>$C$4-C19</f>
      </c>
      <c r="E19" s="9">
        <f>CHOOSE(WEEKDAY(D19),"日","月","火","水","木","金","土")</f>
      </c>
      <c r="F19" s="13" t="s">
        <v>24</v>
      </c>
      <c r="G19" s="11"/>
      <c r="H19" s="14" t="s">
        <v>43</v>
      </c>
    </row>
    <row r="20" ht="30" customHeight="1" spans="1:8" x14ac:dyDescent="0.25">
      <c r="A20" s="9">
        <v>10</v>
      </c>
      <c r="B20" s="10" t="s">
        <v>44</v>
      </c>
      <c r="C20" s="9">
        <f>C21+2</f>
      </c>
      <c r="D20" s="12">
        <f>$C$4-C20</f>
      </c>
      <c r="E20" s="9">
        <f>CHOOSE(WEEKDAY(D20),"日","月","火","水","木","金","土")</f>
      </c>
      <c r="F20" s="13" t="s">
        <v>30</v>
      </c>
      <c r="G20" s="11"/>
      <c r="H20" s="14" t="s">
        <v>45</v>
      </c>
    </row>
    <row r="21" ht="30" customHeight="1" spans="1:8" x14ac:dyDescent="0.25">
      <c r="A21" s="9">
        <v>11</v>
      </c>
      <c r="B21" s="10" t="s">
        <v>46</v>
      </c>
      <c r="C21" s="9">
        <f>$C$5+$C$6</f>
      </c>
      <c r="D21" s="12">
        <f>$C$4-C21</f>
      </c>
      <c r="E21" s="9">
        <f>CHOOSE(WEEKDAY(D21),"日","月","火","水","木","金","土")</f>
      </c>
      <c r="F21" s="13" t="s">
        <v>47</v>
      </c>
      <c r="G21" s="11"/>
      <c r="H21" s="14" t="s">
        <v>48</v>
      </c>
    </row>
    <row r="22" ht="30" customHeight="1" spans="1:8" x14ac:dyDescent="0.25">
      <c r="A22" s="9">
        <v>12</v>
      </c>
      <c r="B22" s="10" t="s">
        <v>49</v>
      </c>
      <c r="C22" s="11">
        <v>2</v>
      </c>
      <c r="D22" s="12">
        <f>$C$4-C22</f>
      </c>
      <c r="E22" s="9">
        <f>CHOOSE(WEEKDAY(D22),"日","月","火","水","木","金","土")</f>
      </c>
      <c r="F22" s="13" t="s">
        <v>30</v>
      </c>
      <c r="G22" s="11"/>
      <c r="H22" s="14" t="s">
        <v>50</v>
      </c>
    </row>
    <row r="23" ht="30" customHeight="1" spans="1:8" x14ac:dyDescent="0.25">
      <c r="A23" s="9">
        <v>13</v>
      </c>
      <c r="B23" s="10" t="s">
        <v>51</v>
      </c>
      <c r="C23" s="11">
        <v>1</v>
      </c>
      <c r="D23" s="12">
        <f>$C$4-C23</f>
      </c>
      <c r="E23" s="9">
        <f>CHOOSE(WEEKDAY(D23),"日","月","火","水","木","金","土")</f>
      </c>
      <c r="F23" s="13" t="s">
        <v>30</v>
      </c>
      <c r="G23" s="11"/>
      <c r="H23" s="14" t="s">
        <v>52</v>
      </c>
    </row>
    <row r="24" ht="30" customHeight="1" spans="1:8" x14ac:dyDescent="0.25">
      <c r="A24" s="9">
        <v>14</v>
      </c>
      <c r="B24" s="15" t="s">
        <v>53</v>
      </c>
      <c r="C24" s="11">
        <v>0</v>
      </c>
      <c r="D24" s="12">
        <f>$C$4-C24</f>
      </c>
      <c r="E24" s="9">
        <f>CHOOSE(WEEKDAY(D24),"日","月","火","水","木","金","土")</f>
      </c>
      <c r="F24" s="13" t="s">
        <v>54</v>
      </c>
      <c r="G24" s="11"/>
      <c r="H24" s="14" t="s">
        <v>2</v>
      </c>
    </row>
    <row r="25" ht="44" customHeight="1" spans="1:8" x14ac:dyDescent="0.25">
      <c r="A25" s="9">
        <v>15</v>
      </c>
      <c r="B25" s="10" t="s">
        <v>55</v>
      </c>
      <c r="C25" s="11">
        <v>-7</v>
      </c>
      <c r="D25" s="12">
        <f>$C$4-C25</f>
      </c>
      <c r="E25" s="9">
        <f>CHOOSE(WEEKDAY(D25),"日","月","火","水","木","金","土")</f>
      </c>
      <c r="F25" s="13" t="s">
        <v>30</v>
      </c>
      <c r="G25" s="11"/>
      <c r="H25" s="14" t="s">
        <v>56</v>
      </c>
    </row>
    <row r="27" spans="2:8" x14ac:dyDescent="0.25">
      <c r="B27" s="16" t="s">
        <v>57</v>
      </c>
      <c r="C27" s="6">
        <f>COUNTIF(G11:G25,"済")</f>
      </c>
      <c r="D27" s="4" t="s">
        <v>58</v>
      </c>
      <c r="E27" s="4"/>
      <c r="F27" s="4"/>
      <c r="G27" s="4"/>
      <c r="H27" s="4"/>
    </row>
    <row r="28" spans="2:8" x14ac:dyDescent="0.25">
      <c r="B28" s="16" t="s">
        <v>59</v>
      </c>
      <c r="C28" s="6">
        <f>COUNTA(B11:B25)-C27</f>
      </c>
      <c r="D28" s="4"/>
      <c r="E28" s="4"/>
      <c r="F28" s="4"/>
      <c r="G28" s="4"/>
      <c r="H28" s="4"/>
    </row>
  </sheetData>
  <mergeCells count="17">
    <mergeCell ref="A1:H1"/>
    <mergeCell ref="A2:B2"/>
    <mergeCell ref="D2:H2"/>
    <mergeCell ref="A3:B3"/>
    <mergeCell ref="D3:H3"/>
    <mergeCell ref="A4:B4"/>
    <mergeCell ref="E4:H4"/>
    <mergeCell ref="A5:B5"/>
    <mergeCell ref="D5:H5"/>
    <mergeCell ref="A6:B6"/>
    <mergeCell ref="D6:H6"/>
    <mergeCell ref="A7:B7"/>
    <mergeCell ref="D7:H7"/>
    <mergeCell ref="A8:B8"/>
    <mergeCell ref="D8:H8"/>
    <mergeCell ref="A9:H9"/>
    <mergeCell ref="D27:H28"/>
  </mergeCells>
  <conditionalFormatting sqref="B11:B25">
    <cfRule type="expression" dxfId="0" priority="1">
      <formula>$G11="済"</formula>
    </cfRule>
  </conditionalFormatting>
  <dataValidations count="10">
    <dataValidation type="whole" allowBlank="1" showErrorMessage="1" errorTitle="日数" error="-60〜120 の整数を入れてください（総会の後は負の数）" sqref="C11:C14">
      <formula1>-60</formula1>
      <formula2>120</formula2>
    </dataValidation>
    <dataValidation type="whole" allowBlank="1" showErrorMessage="1" errorTitle="日数" error="-60〜120 の整数を入れてください（総会の後は負の数）" sqref="C16:C18">
      <formula1>-60</formula1>
      <formula2>120</formula2>
    </dataValidation>
    <dataValidation type="whole" allowBlank="1" showErrorMessage="1" errorTitle="日数" error="-60〜120 の整数を入れてください（総会の後は負の数）" sqref="C22:C25">
      <formula1>-60</formula1>
      <formula2>120</formula2>
    </dataValidation>
    <dataValidation type="whole" allowBlank="1" showErrorMessage="1" errorTitle="新年度" error="西暦 4 桁で入れてください（例 2027）" sqref="C3">
      <formula1>2000</formula1>
      <formula2>2100</formula2>
    </dataValidation>
    <dataValidation type="date" operator="greaterThan" allowBlank="1" showErrorMessage="1" errorTitle="日付" error="日付を入れてください（例 2027/4/25）" sqref="C4">
      <formula1>36526</formula1>
    </dataValidation>
    <dataValidation type="whole" allowBlank="1" showErrorMessage="1" errorTitle="通知の日数" error="0〜60 の整数を入れてください" sqref="C5">
      <formula1>0</formula1>
      <formula2>60</formula2>
    </dataValidation>
    <dataValidation type="whole" allowBlank="1" showErrorMessage="1" errorTitle="回覧の日数" error="0〜60 の整数を入れてください" sqref="C6">
      <formula1>0</formula1>
      <formula2>60</formula2>
    </dataValidation>
    <dataValidation type="date" operator="greaterThan" allowBlank="1" showErrorMessage="1" errorTitle="日付" error="日付を入れてください（例 2027/4/25）" sqref="C7">
      <formula1>36526</formula1>
    </dataValidation>
    <dataValidation type="list" allowBlank="1" showErrorMessage="1" errorTitle="認可地縁団体" error="「はい」「いいえ」から選んでください" sqref="C8">
      <formula1>"はい,いいえ"</formula1>
    </dataValidation>
    <dataValidation type="list" allowBlank="1" showErrorMessage="1" errorTitle="状態" error="「済」「未」から選んでください" sqref="G11:G25">
      <formula1>"済,未"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3" customWidth="1"/>
    <col min="3" max="3" width="34" customWidth="1"/>
    <col min="4" max="4" width="11" customWidth="1"/>
    <col min="5" max="5" width="22" customWidth="1"/>
    <col min="6" max="6" width="10" customWidth="1"/>
    <col min="7" max="7" width="8" customWidth="1"/>
    <col min="9" max="9" width="7" customWidth="1"/>
  </cols>
  <sheetData>
    <row r="1" ht="28" customHeight="1" spans="1:9" x14ac:dyDescent="0.25">
      <c r="A1" s="1">
        <f>逆算スケジュール!C2&amp;" "&amp;逆算スケジュール!C3&amp;"年度 総会 議案書の目次"</f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60</v>
      </c>
      <c r="B2" s="2"/>
      <c r="C2" s="3">
        <v>30</v>
      </c>
      <c r="D2" s="17" t="s">
        <v>61</v>
      </c>
      <c r="E2" s="17"/>
      <c r="F2" s="17"/>
      <c r="G2" s="17"/>
      <c r="H2" s="17"/>
      <c r="I2" s="17"/>
    </row>
    <row r="3" spans="1:9" x14ac:dyDescent="0.25">
      <c r="A3" s="2" t="s">
        <v>62</v>
      </c>
      <c r="B3" s="2"/>
      <c r="C3" s="3">
        <v>5</v>
      </c>
      <c r="D3" s="17"/>
      <c r="E3" s="17"/>
      <c r="F3" s="17"/>
      <c r="G3" s="17"/>
      <c r="H3" s="17"/>
      <c r="I3" s="17"/>
    </row>
    <row r="4" spans="1:9" x14ac:dyDescent="0.25">
      <c r="A4" s="2" t="s">
        <v>63</v>
      </c>
      <c r="B4" s="2"/>
      <c r="C4" s="3" t="s">
        <v>64</v>
      </c>
      <c r="D4" s="17"/>
      <c r="E4" s="17"/>
      <c r="F4" s="17"/>
      <c r="G4" s="17"/>
      <c r="H4" s="17"/>
      <c r="I4" s="17"/>
    </row>
    <row r="6" ht="22" customHeight="1" spans="1:9" x14ac:dyDescent="0.25">
      <c r="A6" s="8" t="s">
        <v>15</v>
      </c>
      <c r="B6" s="8" t="s">
        <v>65</v>
      </c>
      <c r="C6" s="8" t="s">
        <v>66</v>
      </c>
      <c r="D6" s="8" t="s">
        <v>67</v>
      </c>
      <c r="E6" s="8" t="s">
        <v>68</v>
      </c>
      <c r="F6" s="8" t="s">
        <v>69</v>
      </c>
      <c r="G6" s="8" t="s">
        <v>70</v>
      </c>
      <c r="H6" s="8" t="s">
        <v>71</v>
      </c>
      <c r="I6" s="8" t="s">
        <v>21</v>
      </c>
    </row>
    <row r="7" ht="28" customHeight="1" spans="1:9" x14ac:dyDescent="0.25">
      <c r="A7" s="18">
        <v>1</v>
      </c>
      <c r="B7" s="18" t="s">
        <v>72</v>
      </c>
      <c r="C7" s="10" t="s">
        <v>73</v>
      </c>
      <c r="D7" s="13" t="s">
        <v>30</v>
      </c>
      <c r="E7" s="19" t="s">
        <v>74</v>
      </c>
      <c r="F7" s="20">
        <f>逆算スケジュール!D18</f>
      </c>
      <c r="G7" s="21">
        <v>1</v>
      </c>
      <c r="H7" s="18">
        <v>1</v>
      </c>
      <c r="I7" s="21"/>
    </row>
    <row r="8" ht="28" customHeight="1" spans="1:9" x14ac:dyDescent="0.25">
      <c r="A8" s="18">
        <v>2</v>
      </c>
      <c r="B8" s="18">
        <f>"第"&amp;(A8-1)&amp;"号議案"</f>
      </c>
      <c r="C8" s="10">
        <f>(逆算スケジュール!$C$3-1)&amp;"年度 事業報告について"</f>
      </c>
      <c r="D8" s="13" t="s">
        <v>75</v>
      </c>
      <c r="E8" s="19" t="s">
        <v>76</v>
      </c>
      <c r="F8" s="20">
        <f>逆算スケジュール!D18</f>
      </c>
      <c r="G8" s="21">
        <v>1</v>
      </c>
      <c r="H8" s="18">
        <f>H7+N(G7)</f>
      </c>
      <c r="I8" s="21"/>
    </row>
    <row r="9" ht="28" customHeight="1" spans="1:9" x14ac:dyDescent="0.25">
      <c r="A9" s="18">
        <v>3</v>
      </c>
      <c r="B9" s="18">
        <f>"第"&amp;(A9-1)&amp;"号議案"</f>
      </c>
      <c r="C9" s="10">
        <f>(逆算スケジュール!$C$3-1)&amp;"年度 収支決算報告について"</f>
      </c>
      <c r="D9" s="13" t="s">
        <v>34</v>
      </c>
      <c r="E9" s="19" t="s">
        <v>77</v>
      </c>
      <c r="F9" s="20">
        <f>逆算スケジュール!D16</f>
      </c>
      <c r="G9" s="21">
        <v>1</v>
      </c>
      <c r="H9" s="18">
        <f>H8+N(G8)</f>
      </c>
      <c r="I9" s="21"/>
    </row>
    <row r="10" ht="28" customHeight="1" spans="1:9" x14ac:dyDescent="0.25">
      <c r="A10" s="18">
        <v>4</v>
      </c>
      <c r="B10" s="18">
        <f>"第"&amp;(A10-1)&amp;"号議案"</f>
      </c>
      <c r="C10" s="10">
        <f>(逆算スケジュール!$C$3-1)&amp;"年度 監査報告について"</f>
      </c>
      <c r="D10" s="13" t="s">
        <v>78</v>
      </c>
      <c r="E10" s="19" t="s">
        <v>79</v>
      </c>
      <c r="F10" s="20">
        <f>逆算スケジュール!D17</f>
      </c>
      <c r="G10" s="21">
        <v>1</v>
      </c>
      <c r="H10" s="18">
        <f>H9+N(G9)</f>
      </c>
      <c r="I10" s="21"/>
    </row>
    <row r="11" ht="28" customHeight="1" spans="1:9" x14ac:dyDescent="0.25">
      <c r="A11" s="18">
        <v>5</v>
      </c>
      <c r="B11" s="18">
        <f>"第"&amp;(A11-1)&amp;"号議案"</f>
      </c>
      <c r="C11" s="10">
        <f>逆算スケジュール!$C$3&amp;"年度 事業計画（案）について"</f>
      </c>
      <c r="D11" s="13" t="s">
        <v>24</v>
      </c>
      <c r="E11" s="19" t="s">
        <v>80</v>
      </c>
      <c r="F11" s="20">
        <f>逆算スケジュール!D18</f>
      </c>
      <c r="G11" s="21">
        <v>1</v>
      </c>
      <c r="H11" s="18">
        <f>H10+N(G10)</f>
      </c>
      <c r="I11" s="21"/>
    </row>
    <row r="12" ht="28" customHeight="1" spans="1:9" x14ac:dyDescent="0.25">
      <c r="A12" s="18">
        <v>6</v>
      </c>
      <c r="B12" s="18">
        <f>"第"&amp;(A12-1)&amp;"号議案"</f>
      </c>
      <c r="C12" s="10">
        <f>逆算スケジュール!$C$3&amp;"年度 収支予算（案）について"</f>
      </c>
      <c r="D12" s="13" t="s">
        <v>34</v>
      </c>
      <c r="E12" s="19" t="s">
        <v>81</v>
      </c>
      <c r="F12" s="20">
        <f>逆算スケジュール!D18</f>
      </c>
      <c r="G12" s="21">
        <v>1</v>
      </c>
      <c r="H12" s="18">
        <f>H11+N(G11)</f>
      </c>
      <c r="I12" s="21"/>
    </row>
    <row r="13" ht="28" customHeight="1" spans="1:9" x14ac:dyDescent="0.25">
      <c r="A13" s="18">
        <v>7</v>
      </c>
      <c r="B13" s="18">
        <f>"第"&amp;(A13-1)&amp;"号議案"</f>
      </c>
      <c r="C13" s="10">
        <f>逆算スケジュール!$C$3&amp;"年度 役員の選任（案）について"</f>
      </c>
      <c r="D13" s="13" t="s">
        <v>24</v>
      </c>
      <c r="E13" s="19" t="s">
        <v>82</v>
      </c>
      <c r="F13" s="20">
        <f>逆算スケジュール!D18</f>
      </c>
      <c r="G13" s="21">
        <v>1</v>
      </c>
      <c r="H13" s="18">
        <f>H12+N(G12)</f>
      </c>
      <c r="I13" s="21"/>
    </row>
    <row r="14" ht="28" customHeight="1" spans="1:9" x14ac:dyDescent="0.25">
      <c r="A14" s="18">
        <v>8</v>
      </c>
      <c r="B14" s="18" t="s">
        <v>83</v>
      </c>
      <c r="C14" s="10" t="s">
        <v>84</v>
      </c>
      <c r="D14" s="13" t="s">
        <v>30</v>
      </c>
      <c r="E14" s="19" t="s">
        <v>85</v>
      </c>
      <c r="F14" s="20">
        <f>逆算スケジュール!D18</f>
      </c>
      <c r="G14" s="21">
        <v>1</v>
      </c>
      <c r="H14" s="18">
        <f>H13+N(G13)</f>
      </c>
      <c r="I14" s="21"/>
    </row>
    <row r="15" ht="28" customHeight="1" spans="1:9" x14ac:dyDescent="0.25">
      <c r="A15" s="18">
        <v>9</v>
      </c>
      <c r="B15" s="18" t="s">
        <v>86</v>
      </c>
      <c r="C15" s="13"/>
      <c r="D15" s="13"/>
      <c r="E15" s="14" t="s">
        <v>87</v>
      </c>
      <c r="F15" s="20"/>
      <c r="G15" s="21"/>
      <c r="H15" s="18">
        <f>H14+N(G14)</f>
      </c>
      <c r="I15" s="21"/>
    </row>
    <row r="16" ht="28" customHeight="1" spans="1:9" x14ac:dyDescent="0.25">
      <c r="A16" s="18">
        <v>10</v>
      </c>
      <c r="B16" s="18" t="s">
        <v>86</v>
      </c>
      <c r="C16" s="13"/>
      <c r="D16" s="13"/>
      <c r="E16" s="19"/>
      <c r="F16" s="20"/>
      <c r="G16" s="21"/>
      <c r="H16" s="18">
        <f>H15+N(G15)</f>
      </c>
      <c r="I16" s="21"/>
    </row>
    <row r="18" spans="1:3" x14ac:dyDescent="0.25">
      <c r="A18" s="2" t="s">
        <v>88</v>
      </c>
      <c r="B18" s="2"/>
      <c r="C18" s="22">
        <f>SUM(G7:G16)</f>
      </c>
    </row>
    <row r="19" spans="1:3" x14ac:dyDescent="0.25">
      <c r="A19" s="2" t="s">
        <v>89</v>
      </c>
      <c r="B19" s="2"/>
      <c r="C19" s="22">
        <f>C2+C3</f>
      </c>
    </row>
    <row r="20" spans="1:3" x14ac:dyDescent="0.25">
      <c r="A20" s="2" t="s">
        <v>90</v>
      </c>
      <c r="B20" s="2"/>
      <c r="C20" s="22">
        <f>IF(C4="はい",ROUNDUP(C18/2,0),C18)</f>
      </c>
    </row>
    <row r="21" spans="1:3" x14ac:dyDescent="0.25">
      <c r="A21" s="2" t="s">
        <v>91</v>
      </c>
      <c r="B21" s="2"/>
      <c r="C21" s="23">
        <f>C19*C20</f>
      </c>
    </row>
    <row r="23" spans="1:9" x14ac:dyDescent="0.25">
      <c r="A23" s="24" t="s">
        <v>92</v>
      </c>
      <c r="B23" s="24"/>
      <c r="C23" s="24"/>
      <c r="D23" s="24"/>
      <c r="E23" s="24"/>
      <c r="F23" s="24"/>
      <c r="G23" s="24"/>
      <c r="H23" s="24"/>
      <c r="I23" s="24"/>
    </row>
    <row r="24" spans="1:3" x14ac:dyDescent="0.25">
      <c r="A24" s="2" t="s">
        <v>93</v>
      </c>
      <c r="B24" s="2"/>
      <c r="C24" s="25">
        <v>27930</v>
      </c>
    </row>
    <row r="25" spans="1:3" x14ac:dyDescent="0.25">
      <c r="A25" s="2" t="s">
        <v>94</v>
      </c>
      <c r="B25" s="2"/>
      <c r="C25" s="25">
        <v>27930</v>
      </c>
    </row>
    <row r="26" spans="1:9" x14ac:dyDescent="0.25">
      <c r="A26" s="2" t="s">
        <v>95</v>
      </c>
      <c r="B26" s="2"/>
      <c r="C26" s="26">
        <f>IF(COUNT(C24:C25)&lt;2,"2 つとも入れてください",IF(C24=C25,"一致","差額 "&amp;TEXT(C25-C24,"#,##0")&amp;" 円。予算案の前年度繰越金を決算書に合わせてください"))</f>
      </c>
      <c r="D26" s="26"/>
      <c r="E26" s="26"/>
      <c r="F26" s="26"/>
      <c r="G26" s="26"/>
      <c r="H26" s="26"/>
      <c r="I26" s="26"/>
    </row>
    <row r="27" spans="1:9" x14ac:dyDescent="0.25">
      <c r="A27" s="2" t="s">
        <v>96</v>
      </c>
      <c r="B27" s="2"/>
      <c r="C27" s="3">
        <v>2026</v>
      </c>
      <c r="D27" s="3">
        <v>2026</v>
      </c>
      <c r="E27" s="26">
        <f>IF(COUNT(C27:D27)&lt;2,"2 つとも入れてください",IF(C27=D27,"一致","年度が違います"))</f>
      </c>
      <c r="F27" s="26"/>
      <c r="G27" s="26"/>
      <c r="H27" s="26"/>
      <c r="I27" s="26"/>
    </row>
  </sheetData>
  <mergeCells count="16">
    <mergeCell ref="A1:I1"/>
    <mergeCell ref="A2:B2"/>
    <mergeCell ref="D2:I4"/>
    <mergeCell ref="A3:B3"/>
    <mergeCell ref="A4:B4"/>
    <mergeCell ref="A18:B18"/>
    <mergeCell ref="A19:B19"/>
    <mergeCell ref="A20:B20"/>
    <mergeCell ref="A21:B21"/>
    <mergeCell ref="A23:I23"/>
    <mergeCell ref="A24:B24"/>
    <mergeCell ref="A25:B25"/>
    <mergeCell ref="A26:B26"/>
    <mergeCell ref="C26:I26"/>
    <mergeCell ref="A27:B27"/>
    <mergeCell ref="E27:I27"/>
  </mergeCells>
  <conditionalFormatting sqref="C26">
    <cfRule type="expression" dxfId="1" priority="1">
      <formula>$C$26="一致"</formula>
    </cfRule>
  </conditionalFormatting>
  <conditionalFormatting sqref="E27">
    <cfRule type="expression" dxfId="2" priority="2">
      <formula>$E$27="一致"</formula>
    </cfRule>
  </conditionalFormatting>
  <dataValidations count="9">
    <dataValidation type="whole" operator="greaterThanOrEqual" allowBlank="1" showErrorMessage="1" errorTitle="世帯数" error="0 以上の整数を入れてください" sqref="C2">
      <formula1>0</formula1>
    </dataValidation>
    <dataValidation type="whole" operator="greaterThanOrEqual" allowBlank="1" showErrorMessage="1" errorTitle="金額" error="0 以上の整数（円）を入れてください" sqref="C24:C25">
      <formula1>0</formula1>
    </dataValidation>
    <dataValidation type="whole" allowBlank="1" showErrorMessage="1" errorTitle="年度" error="西暦 4 桁で入れてください" sqref="C27:D27">
      <formula1>2000</formula1>
      <formula2>2100</formula2>
    </dataValidation>
    <dataValidation type="whole" operator="greaterThanOrEqual" allowBlank="1" showErrorMessage="1" errorTitle="予備の部数" error="0 以上の整数を入れてください" sqref="C3">
      <formula1>0</formula1>
    </dataValidation>
    <dataValidation type="list" allowBlank="1" showErrorMessage="1" errorTitle="両面印刷" error="「はい」「いいえ」から選んでください" sqref="C4">
      <formula1>"はい,いいえ"</formula1>
    </dataValidation>
    <dataValidation type="whole" allowBlank="1" showErrorMessage="1" errorTitle="ページ数" error="0〜20 の整数を入れてください" sqref="G10:G16">
      <formula1>0</formula1>
      <formula2>20</formula2>
    </dataValidation>
    <dataValidation type="whole" allowBlank="1" showErrorMessage="1" errorTitle="ページ数" error="0〜20 の整数を入れてください" sqref="G7:G16">
      <formula1>0</formula1>
      <formula2>20</formula2>
    </dataValidation>
    <dataValidation type="list" allowBlank="1" showErrorMessage="1" errorTitle="状態" error="「済」「未」から選んでください" sqref="I10:I16">
      <formula1>"済,未"</formula1>
    </dataValidation>
    <dataValidation type="list" allowBlank="1" showErrorMessage="1" errorTitle="状態" error="「済」「未」から選んでください" sqref="I7:I16">
      <formula1>"済,未"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FormatPr defaultRowHeight="15" outlineLevelRow="0" outlineLevelCol="0" x14ac:dyDescent="55"/>
  <cols>
    <col min="1" max="1" width="34" customWidth="1"/>
    <col min="2" max="4" width="14" customWidth="1"/>
  </cols>
  <sheetData>
    <row r="1" ht="28" customHeight="1" spans="1:4" x14ac:dyDescent="0.25">
      <c r="A1" s="1" t="s">
        <v>97</v>
      </c>
      <c r="B1" s="1"/>
      <c r="C1" s="1"/>
      <c r="D1" s="1"/>
    </row>
    <row r="3" spans="1:2" x14ac:dyDescent="0.25">
      <c r="A3" s="2" t="s">
        <v>98</v>
      </c>
      <c r="B3" s="27">
        <v>30</v>
      </c>
    </row>
    <row r="4" spans="1:4" x14ac:dyDescent="0.25">
      <c r="A4" s="2" t="s">
        <v>99</v>
      </c>
      <c r="B4" s="27">
        <v>1</v>
      </c>
      <c r="C4" s="27">
        <v>2</v>
      </c>
      <c r="D4" s="4" t="s">
        <v>100</v>
      </c>
    </row>
    <row r="5" spans="1:2" x14ac:dyDescent="0.25">
      <c r="A5" s="2" t="s">
        <v>101</v>
      </c>
      <c r="B5" s="9">
        <f>ROUNDUP(B3*B4/C4,0)</f>
      </c>
    </row>
    <row r="7" spans="1:2" x14ac:dyDescent="0.25">
      <c r="A7" s="2" t="s">
        <v>102</v>
      </c>
      <c r="B7" s="27">
        <v>11</v>
      </c>
    </row>
    <row r="8" spans="1:2" x14ac:dyDescent="0.25">
      <c r="A8" s="2" t="s">
        <v>103</v>
      </c>
      <c r="B8" s="27">
        <v>6</v>
      </c>
    </row>
    <row r="9" spans="1:2" x14ac:dyDescent="0.25">
      <c r="A9" s="2" t="s">
        <v>104</v>
      </c>
      <c r="B9" s="27">
        <v>4</v>
      </c>
    </row>
    <row r="10" spans="1:2" x14ac:dyDescent="0.25">
      <c r="A10" s="2" t="s">
        <v>105</v>
      </c>
      <c r="B10" s="28">
        <f>SUM(B7:B9)</f>
      </c>
    </row>
    <row r="11" spans="1:4" x14ac:dyDescent="0.25">
      <c r="A11" s="2" t="s">
        <v>106</v>
      </c>
      <c r="B11" s="29">
        <f>IF(B10&gt;=B5,"成立（"&amp;B10&amp;" 人 / 定足数 "&amp;B5&amp;" 人）","定足数に "&amp;(B5-B10)&amp;" 人足りません")</f>
      </c>
      <c r="C11" s="29"/>
      <c r="D11" s="29"/>
    </row>
    <row r="13" spans="1:2" x14ac:dyDescent="0.25">
      <c r="A13" s="2" t="s">
        <v>107</v>
      </c>
      <c r="B13" s="28">
        <f>INT(B10/2)+1</f>
      </c>
    </row>
    <row r="15" spans="1:4" x14ac:dyDescent="0.25">
      <c r="A15" s="8" t="s">
        <v>65</v>
      </c>
      <c r="B15" s="8" t="s">
        <v>108</v>
      </c>
      <c r="C15" s="8" t="s">
        <v>109</v>
      </c>
      <c r="D15" s="8" t="s">
        <v>110</v>
      </c>
    </row>
    <row r="16" spans="1:4" x14ac:dyDescent="0.25">
      <c r="A16" s="9" t="s">
        <v>111</v>
      </c>
      <c r="B16" s="27"/>
      <c r="C16" s="27"/>
      <c r="D16" s="28">
        <f>IF(COUNT(B16:C16)&lt;2,"",IF(B16&gt;=$B$13,"可決","否決"))</f>
      </c>
    </row>
    <row r="17" spans="1:4" x14ac:dyDescent="0.25">
      <c r="A17" s="9" t="s">
        <v>112</v>
      </c>
      <c r="B17" s="27"/>
      <c r="C17" s="27"/>
      <c r="D17" s="28">
        <f>IF(COUNT(B17:C17)&lt;2,"",IF(B17&gt;=$B$13,"可決","否決"))</f>
      </c>
    </row>
    <row r="18" spans="1:4" x14ac:dyDescent="0.25">
      <c r="A18" s="9" t="s">
        <v>113</v>
      </c>
      <c r="B18" s="27"/>
      <c r="C18" s="27"/>
      <c r="D18" s="28">
        <f>IF(COUNT(B18:C18)&lt;2,"",IF(B18&gt;=$B$13,"可決","否決"))</f>
      </c>
    </row>
    <row r="19" spans="1:4" x14ac:dyDescent="0.25">
      <c r="A19" s="9" t="s">
        <v>114</v>
      </c>
      <c r="B19" s="27"/>
      <c r="C19" s="27"/>
      <c r="D19" s="28">
        <f>IF(COUNT(B19:C19)&lt;2,"",IF(B19&gt;=$B$13,"可決","否決"))</f>
      </c>
    </row>
    <row r="20" spans="1:4" x14ac:dyDescent="0.25">
      <c r="A20" s="9" t="s">
        <v>115</v>
      </c>
      <c r="B20" s="27"/>
      <c r="C20" s="27"/>
      <c r="D20" s="28">
        <f>IF(COUNT(B20:C20)&lt;2,"",IF(B20&gt;=$B$13,"可決","否決"))</f>
      </c>
    </row>
    <row r="21" spans="1:4" x14ac:dyDescent="0.25">
      <c r="A21" s="9" t="s">
        <v>116</v>
      </c>
      <c r="B21" s="27"/>
      <c r="C21" s="27"/>
      <c r="D21" s="28">
        <f>IF(COUNT(B21:C21)&lt;2,"",IF(B21&gt;=$B$13,"可決","否決"))</f>
      </c>
    </row>
    <row r="23" ht="40" customHeight="1" spans="1:4" x14ac:dyDescent="0.25">
      <c r="A23" s="4" t="s">
        <v>117</v>
      </c>
      <c r="B23" s="4"/>
      <c r="C23" s="4"/>
      <c r="D23" s="4"/>
    </row>
  </sheetData>
  <mergeCells count="3">
    <mergeCell ref="A1:D1"/>
    <mergeCell ref="B11:D11"/>
    <mergeCell ref="A23:D23"/>
  </mergeCells>
  <dataValidations count="4">
    <dataValidation type="whole" operator="greaterThanOrEqual" allowBlank="1" showErrorMessage="1" errorTitle="人数" error="0 以上の整数を入れてください" sqref="B16:C21">
      <formula1>0</formula1>
    </dataValidation>
    <dataValidation type="whole" operator="greaterThanOrEqual" allowBlank="1" showErrorMessage="1" errorTitle="人数" error="0 以上の整数を入れてください" sqref="B3:B4">
      <formula1>0</formula1>
    </dataValidation>
    <dataValidation type="whole" operator="greaterThanOrEqual" allowBlank="1" showErrorMessage="1" errorTitle="人数" error="0 以上の整数を入れてください" sqref="B7:B9">
      <formula1>0</formula1>
    </dataValidation>
    <dataValidation type="whole" operator="greaterThanOrEqual" allowBlank="1" showErrorMessage="1" errorTitle="分母" error="1 以上の整数を入れてください" sqref="C4">
      <formula1>1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6" customWidth="1"/>
    <col min="2" max="2" width="90" customWidth="1"/>
  </cols>
  <sheetData>
    <row r="1" spans="1:1" x14ac:dyDescent="0.25">
      <c r="A1" s="30" t="s">
        <v>118</v>
      </c>
    </row>
    <row r="3" ht="30" customHeight="1" spans="1:2" x14ac:dyDescent="0.25">
      <c r="A3" s="31">
        <v>1</v>
      </c>
      <c r="B3" s="32" t="s">
        <v>119</v>
      </c>
    </row>
    <row r="4" ht="30" customHeight="1" spans="1:2" x14ac:dyDescent="0.25">
      <c r="A4" s="31">
        <v>2</v>
      </c>
      <c r="B4" s="32" t="s">
        <v>120</v>
      </c>
    </row>
    <row r="5" ht="30" customHeight="1" spans="1:2" x14ac:dyDescent="0.25">
      <c r="A5" s="31">
        <v>3</v>
      </c>
      <c r="B5" s="32" t="s">
        <v>121</v>
      </c>
    </row>
    <row r="6" ht="30" customHeight="1" spans="1:2" x14ac:dyDescent="0.25">
      <c r="A6" s="31">
        <v>4</v>
      </c>
      <c r="B6" s="32" t="s">
        <v>122</v>
      </c>
    </row>
    <row r="7" ht="30" customHeight="1" spans="1:2" x14ac:dyDescent="0.25">
      <c r="A7" s="31">
        <v>5</v>
      </c>
      <c r="B7" s="32" t="s">
        <v>123</v>
      </c>
    </row>
    <row r="8" ht="30" customHeight="1" spans="1:2" x14ac:dyDescent="0.25">
      <c r="A8" s="31">
        <v>6</v>
      </c>
      <c r="B8" s="32" t="s">
        <v>124</v>
      </c>
    </row>
    <row r="9" ht="30" customHeight="1" spans="1:2" x14ac:dyDescent="0.25">
      <c r="A9" s="31">
        <v>7</v>
      </c>
      <c r="B9" s="32" t="s">
        <v>125</v>
      </c>
    </row>
    <row r="10" ht="30" customHeight="1" spans="1:2" x14ac:dyDescent="0.25">
      <c r="A10" s="31">
        <v>8</v>
      </c>
      <c r="B10" s="32" t="s">
        <v>126</v>
      </c>
    </row>
    <row r="12" ht="40" customHeight="1" spans="2:2" x14ac:dyDescent="0.25">
      <c r="B12" s="17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逆算スケジュール</vt:lpstr>
      <vt:lpstr>議案書の目次</vt:lpstr>
      <vt:lpstr>当日の数え方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2026-09-24T21:33:52Z</dcterms:created>
  <dcterms:modified xsi:type="dcterms:W3CDTF">2026-09-24T21:33:52Z</dcterms:modified>
</cp:coreProperties>
</file>