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入力" state="visible" r:id="rId5"/>
    <sheet sheetId="3" name="総会の前のお知らせ" state="visible" r:id="rId6"/>
    <sheet sheetId="4" name="議案" state="visible" r:id="rId7"/>
    <sheet sheetId="5" name="決定のお知らせ" state="visible" r:id="rId8"/>
  </sheets>
  <definedNames>
    <definedName name="_xlnm.Print_Area" localSheetId="0">'使い方'!$A$1:$C$12</definedName>
    <definedName name="_xlnm.Print_Area" localSheetId="1">'入力'!$A$1:$D$33</definedName>
    <definedName name="_xlnm.Print_Area" localSheetId="2">'総会の前のお知らせ'!$A$1:$E$28</definedName>
    <definedName name="_xlnm.Print_Area" localSheetId="3">'議案'!$A$1:$E$19</definedName>
    <definedName name="_xlnm.Print_Area" localSheetId="4">'決定のお知らせ'!$A$1:$E$21</definedName>
  </definedNames>
  <calcPr calcId="171027" fullCalcOnLoad="1"/>
</workbook>
</file>

<file path=xl/sharedStrings.xml><?xml version="1.0" encoding="utf-8"?>
<sst xmlns="http://schemas.openxmlformats.org/spreadsheetml/2006/main" count="100" uniqueCount="92">
  <si>
    <t>会費の改定のお知らせと議案の使い方</t>
  </si>
  <si>
    <t>手順</t>
  </si>
  <si>
    <t>何をする</t>
  </si>
  <si>
    <t>どこに入れる</t>
  </si>
  <si>
    <t>会の名前と問い合わせ先、今の会費と新しい会費、世帯数、集める回数、総会の日を入れる</t>
  </si>
  <si>
    <t>入力 B3〜B13</t>
  </si>
  <si>
    <t>規約の会費の条を開き、書き方と条の番号を選ぶ。理由を「何にいくら足りないか」で1〜3行書く（文の終わりの「。」は付けない）</t>
  </si>
  <si>
    <t>入力 B14〜B19</t>
  </si>
  <si>
    <t>「確かめ」の欄（議決・日付・端数・足りるか）に文が出ていないかを見る</t>
  </si>
  <si>
    <t>入力 B30〜B33</t>
  </si>
  <si>
    <t>3月の初めに「総会の前のお知らせ」を回し、総会の案内と一緒に「議案」を配る。総会で決まったら「決定のお知らせ」を回す</t>
  </si>
  <si>
    <t>総会の前のお知らせ、議案、決定のお知らせ</t>
  </si>
  <si>
    <t>金額の決め方と試算は、記事「自治会費の金額の決め方」の試算シートで行います。このファイルは、決まった額を知らせる紙を作るためのものです。</t>
  </si>
  <si>
    <t>値下げのときは、入力 B7 に下げた額（例 4,800）を入れると、3枚の文が値下げの文に切り替わります。</t>
  </si>
  <si>
    <t>議決に要る数は、自分の会の規約の条で確かめてください。ご意見の締切から総会までの日数（4週間以上）は編集部の目安です。</t>
  </si>
  <si>
    <t>文は私たちの文例です。会の言い回しに合わせて直してください。記入例の日付と金額は例です。</t>
  </si>
  <si>
    <t>項目</t>
  </si>
  <si>
    <t>入れるもの</t>
  </si>
  <si>
    <t>曜日</t>
  </si>
  <si>
    <t>書き方の例</t>
  </si>
  <si>
    <t>会の名前</t>
  </si>
  <si>
    <t>○○自治会</t>
  </si>
  <si>
    <t>会長の名前</t>
  </si>
  <si>
    <t>○○ ○○</t>
  </si>
  <si>
    <t>問い合わせ先</t>
  </si>
  <si>
    <t>会長 ○○ ○○　電話 000-0000-0000</t>
  </si>
  <si>
    <t>今の会費（年額・円）</t>
  </si>
  <si>
    <t>5000</t>
  </si>
  <si>
    <t>新しい会費（年額・円）</t>
  </si>
  <si>
    <t>5600。値下げなら 4800 など</t>
  </si>
  <si>
    <t>来年度の加入世帯数の見込み</t>
  </si>
  <si>
    <t>27</t>
  </si>
  <si>
    <t>集める回数</t>
  </si>
  <si>
    <t>年1回</t>
  </si>
  <si>
    <t>年1回 / 年2回 / 毎月 から選ぶ</t>
  </si>
  <si>
    <t>新しい会費を使い始める年度（西暦）</t>
  </si>
  <si>
    <t>2027</t>
  </si>
  <si>
    <t>総会の日</t>
  </si>
  <si>
    <t>2027/4/25</t>
  </si>
  <si>
    <t>ご意見の締切</t>
  </si>
  <si>
    <t>2027/3/21</t>
  </si>
  <si>
    <t>議案の番号</t>
  </si>
  <si>
    <t>5</t>
  </si>
  <si>
    <t>規約の会費の条の書き方</t>
  </si>
  <si>
    <t>本文に金額がある / 総会で別に定める / 予算案の中で定める から選ぶ</t>
  </si>
  <si>
    <t>規約の会費の条の番号</t>
  </si>
  <si>
    <t>第19条</t>
  </si>
  <si>
    <t>理由1 何にいくら足りないか（60字以内）</t>
  </si>
  <si>
    <t>世帯が30から27に減り、今の額では会費が14,970円足りません</t>
  </si>
  <si>
    <t>理由2（なくてもよい。60字以内）</t>
  </si>
  <si>
    <t>来年度の支出190,000円は、今年度と同じ見込みです</t>
  </si>
  <si>
    <t>理由3（なくてもよい。60字以内）</t>
  </si>
  <si>
    <t/>
  </si>
  <si>
    <t>会費で集める額（円。なくてもよい）</t>
  </si>
  <si>
    <t>149970。会費の金額の記事の試算シートの値を写す</t>
  </si>
  <si>
    <t>自動で出る欄</t>
  </si>
  <si>
    <t>上げるか下げるか</t>
  </si>
  <si>
    <t>1世帯の差（年・円）</t>
  </si>
  <si>
    <t>新しい会費 − 今の会費</t>
  </si>
  <si>
    <t>1世帯の差（月にすると・円）</t>
  </si>
  <si>
    <t>年の差 ÷ 12 を四捨五入</t>
  </si>
  <si>
    <t>新しい会費（月にすると・円）</t>
  </si>
  <si>
    <t>新しい会費 ÷ 12 を四捨五入</t>
  </si>
  <si>
    <t>1回に集める額（円）</t>
  </si>
  <si>
    <t>新しい会費 ÷ 集める回数</t>
  </si>
  <si>
    <t>今の額のままで集まる会費（円）</t>
  </si>
  <si>
    <t>今の会費 × 世帯数</t>
  </si>
  <si>
    <t>新しい額で集まる会費（円）</t>
  </si>
  <si>
    <t>新しい会費 × 世帯数</t>
  </si>
  <si>
    <t>集める額との差（円）</t>
  </si>
  <si>
    <t>新しい額で集まる会費 − 会費で集める額</t>
  </si>
  <si>
    <t>確かめ（自動）</t>
  </si>
  <si>
    <t>確かめ（議決）</t>
  </si>
  <si>
    <t>確かめ（日付）</t>
  </si>
  <si>
    <t>確かめ（端数）</t>
  </si>
  <si>
    <t>確かめ（足りるか）</t>
  </si>
  <si>
    <t>回覧</t>
  </si>
  <si>
    <t>会員の皆様へ</t>
  </si>
  <si>
    <t>日ごろから本会の活動にご協力をいただき、ありがとうございます。</t>
  </si>
  <si>
    <t>今の会費</t>
  </si>
  <si>
    <t>新しい会費（案）</t>
  </si>
  <si>
    <t>1世帯の差</t>
  </si>
  <si>
    <t>見直しの理由</t>
  </si>
  <si>
    <t>読んだら、印か名前を書いて次へ回してください。</t>
  </si>
  <si>
    <t>1　改定の内容</t>
  </si>
  <si>
    <t>今の額（年）</t>
  </si>
  <si>
    <t>改定後（年）</t>
  </si>
  <si>
    <t>1世帯の差（年）</t>
  </si>
  <si>
    <t>月にすると</t>
  </si>
  <si>
    <t>2　提案の理由</t>
  </si>
  <si>
    <t>3　集め方</t>
  </si>
  <si>
    <t>4　議決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</si>
</sst>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/m/d"/>
    <numFmt numFmtId="165" formatCode="#,##0;-#,##0"/>
  </numFmts>
  <fonts count="12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>
      <color rgb="FF6B7280"/>
    </font>
    <font>
      <color rgb="FF6B7280"/>
      <sz val="10"/>
    </font>
    <font>
      <b/>
      <color rgb="FF0D2B6B"/>
    </font>
    <font>
      <b/>
      <sz val="14"/>
    </font>
    <font>
      <b/>
      <sz val="15"/>
    </font>
    <font>
      <sz val="12"/>
    </font>
    <font>
      <b/>
      <sz val="12"/>
    </font>
    <font>
      <sz val="11"/>
    </font>
    <font>
      <color rgb="FF6B7280"/>
      <sz val="11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6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medium">
        <color rgb="FF0D47A1"/>
      </bottom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  <border>
      <left style="medium"/>
      <right style="medium"/>
      <top style="medium"/>
      <bottom style="medium"/>
      <diagonal/>
    </border>
    <border>
      <left style="thin">
        <color rgb="FF6B7280"/>
      </left>
      <right style="thin">
        <color rgb="FF6B7280"/>
      </right>
      <top style="thin">
        <color rgb="FF6B7280"/>
      </top>
      <bottom style="thin">
        <color rgb="FF6B728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2" borderId="3" xfId="0" applyFill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>
      <alignment vertical="center" wrapText="1"/>
    </xf>
    <xf numFmtId="3" fontId="0" fillId="2" borderId="3" xfId="0" applyNumberFormat="1" applyFill="1" applyBorder="1" applyAlignment="1" applyProtection="1">
      <alignment horizontal="left" vertical="center" wrapText="1"/>
      <protection locked="0"/>
    </xf>
    <xf numFmtId="1" fontId="0" fillId="2" borderId="3" xfId="0" applyNumberFormat="1" applyFill="1" applyBorder="1" applyAlignment="1" applyProtection="1">
      <alignment horizontal="left" vertical="center" wrapText="1"/>
      <protection locked="0"/>
    </xf>
    <xf numFmtId="164" fontId="0" fillId="2" borderId="3" xfId="0" applyNumberFormat="1" applyFill="1" applyBorder="1" applyAlignment="1" applyProtection="1">
      <alignment horizontal="left" vertical="center" wrapText="1"/>
      <protection locked="0"/>
    </xf>
    <xf numFmtId="0" fontId="5" fillId="0" borderId="0" xfId="0" applyFont="1"/>
    <xf numFmtId="0" fontId="2" fillId="0" borderId="2" xfId="0" applyFont="1" applyBorder="1" applyAlignment="1">
      <alignment vertical="center" wrapText="1"/>
    </xf>
    <xf numFmtId="165" fontId="2" fillId="0" borderId="2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right" vertical="top" wrapText="1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FormatPr defaultRowHeight="15" outlineLevelRow="0" outlineLevelCol="0" x14ac:dyDescent="55"/>
  <cols>
    <col min="1" max="1" width="7" customWidth="1"/>
    <col min="2" max="2" width="60" customWidth="1"/>
    <col min="3" max="3" width="26" customWidth="1"/>
  </cols>
  <sheetData>
    <row r="1" ht="28" customHeight="1" spans="1:1" x14ac:dyDescent="0.25">
      <c r="A1" s="1" t="s">
        <v>0</v>
      </c>
    </row>
    <row r="3" spans="1:3" x14ac:dyDescent="0.25">
      <c r="A3" s="2" t="s">
        <v>1</v>
      </c>
      <c r="B3" s="2" t="s">
        <v>2</v>
      </c>
      <c r="C3" s="2" t="s">
        <v>3</v>
      </c>
    </row>
    <row r="4" ht="40" customHeight="1" spans="1:3" x14ac:dyDescent="0.25">
      <c r="A4" s="3">
        <v>1</v>
      </c>
      <c r="B4" s="4" t="s">
        <v>4</v>
      </c>
      <c r="C4" s="4" t="s">
        <v>5</v>
      </c>
    </row>
    <row r="5" ht="40" customHeight="1" spans="1:3" x14ac:dyDescent="0.25">
      <c r="A5" s="3">
        <v>2</v>
      </c>
      <c r="B5" s="4" t="s">
        <v>6</v>
      </c>
      <c r="C5" s="4" t="s">
        <v>7</v>
      </c>
    </row>
    <row r="6" ht="40" customHeight="1" spans="1:3" x14ac:dyDescent="0.25">
      <c r="A6" s="3">
        <v>3</v>
      </c>
      <c r="B6" s="4" t="s">
        <v>8</v>
      </c>
      <c r="C6" s="4" t="s">
        <v>9</v>
      </c>
    </row>
    <row r="7" ht="40" customHeight="1" spans="1:3" x14ac:dyDescent="0.25">
      <c r="A7" s="3">
        <v>4</v>
      </c>
      <c r="B7" s="4" t="s">
        <v>10</v>
      </c>
      <c r="C7" s="4" t="s">
        <v>11</v>
      </c>
    </row>
    <row r="9" ht="36" customHeight="1" spans="1:3" x14ac:dyDescent="0.25">
      <c r="A9" s="5" t="s">
        <v>12</v>
      </c>
      <c r="B9" s="5"/>
      <c r="C9" s="5"/>
    </row>
    <row r="10" ht="36" customHeight="1" spans="1:3" x14ac:dyDescent="0.25">
      <c r="A10" s="5" t="s">
        <v>13</v>
      </c>
      <c r="B10" s="5"/>
      <c r="C10" s="5"/>
    </row>
    <row r="11" ht="36" customHeight="1" spans="1:3" x14ac:dyDescent="0.25">
      <c r="A11" s="5" t="s">
        <v>14</v>
      </c>
      <c r="B11" s="5"/>
      <c r="C11" s="5"/>
    </row>
    <row r="12" ht="36" customHeight="1" spans="1:3" x14ac:dyDescent="0.25">
      <c r="A12" s="5" t="s">
        <v>15</v>
      </c>
      <c r="B12" s="5"/>
      <c r="C12" s="5"/>
    </row>
  </sheetData>
  <sheetProtection sheet="1" formatColumns="0" formatRows="0"/>
  <mergeCells count="4">
    <mergeCell ref="A9:C9"/>
    <mergeCell ref="A10:C10"/>
    <mergeCell ref="A11:C11"/>
    <mergeCell ref="A12:C12"/>
  </mergeCells>
  <pageMargins left="0.6" right="0.6" top="0.6" bottom="0.6" header="0.2" footer="0.2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3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44" customWidth="1"/>
    <col min="3" max="3" width="8" customWidth="1"/>
    <col min="4" max="4" width="44" customWidth="1"/>
  </cols>
  <sheetData>
    <row r="1" ht="28" customHeight="1" spans="1:1" x14ac:dyDescent="0.25">
      <c r="A1" s="1">
        <f>IF(B3="","会費の改定 入力",B3&amp;" 会費の改定 入力")</f>
      </c>
    </row>
    <row r="2" ht="24" customHeight="1" spans="1:4" x14ac:dyDescent="0.25">
      <c r="A2" s="2" t="s">
        <v>16</v>
      </c>
      <c r="B2" s="2" t="s">
        <v>17</v>
      </c>
      <c r="C2" s="2" t="s">
        <v>18</v>
      </c>
      <c r="D2" s="2" t="s">
        <v>19</v>
      </c>
    </row>
    <row r="3" ht="22" customHeight="1" spans="1:4" x14ac:dyDescent="0.25">
      <c r="A3" s="6" t="s">
        <v>20</v>
      </c>
      <c r="B3" s="7"/>
      <c r="C3" s="4"/>
      <c r="D3" s="8" t="s">
        <v>21</v>
      </c>
    </row>
    <row r="4" ht="22" customHeight="1" spans="1:4" x14ac:dyDescent="0.25">
      <c r="A4" s="6" t="s">
        <v>22</v>
      </c>
      <c r="B4" s="7"/>
      <c r="C4" s="4"/>
      <c r="D4" s="8" t="s">
        <v>23</v>
      </c>
    </row>
    <row r="5" ht="22" customHeight="1" spans="1:4" x14ac:dyDescent="0.25">
      <c r="A5" s="6" t="s">
        <v>24</v>
      </c>
      <c r="B5" s="7"/>
      <c r="C5" s="4"/>
      <c r="D5" s="8" t="s">
        <v>25</v>
      </c>
    </row>
    <row r="6" ht="22" customHeight="1" spans="1:4" x14ac:dyDescent="0.25">
      <c r="A6" s="6" t="s">
        <v>26</v>
      </c>
      <c r="B6" s="9"/>
      <c r="C6" s="4"/>
      <c r="D6" s="8" t="s">
        <v>27</v>
      </c>
    </row>
    <row r="7" ht="22" customHeight="1" spans="1:4" x14ac:dyDescent="0.25">
      <c r="A7" s="6" t="s">
        <v>28</v>
      </c>
      <c r="B7" s="9"/>
      <c r="C7" s="4"/>
      <c r="D7" s="8" t="s">
        <v>29</v>
      </c>
    </row>
    <row r="8" ht="22" customHeight="1" spans="1:4" x14ac:dyDescent="0.25">
      <c r="A8" s="6" t="s">
        <v>30</v>
      </c>
      <c r="B8" s="7"/>
      <c r="C8" s="4"/>
      <c r="D8" s="8" t="s">
        <v>31</v>
      </c>
    </row>
    <row r="9" ht="22" customHeight="1" spans="1:4" x14ac:dyDescent="0.25">
      <c r="A9" s="6" t="s">
        <v>32</v>
      </c>
      <c r="B9" s="7" t="s">
        <v>33</v>
      </c>
      <c r="C9" s="4"/>
      <c r="D9" s="8" t="s">
        <v>34</v>
      </c>
    </row>
    <row r="10" ht="22" customHeight="1" spans="1:4" x14ac:dyDescent="0.25">
      <c r="A10" s="6" t="s">
        <v>35</v>
      </c>
      <c r="B10" s="10"/>
      <c r="C10" s="4"/>
      <c r="D10" s="8" t="s">
        <v>36</v>
      </c>
    </row>
    <row r="11" ht="22" customHeight="1" spans="1:4" x14ac:dyDescent="0.25">
      <c r="A11" s="6" t="s">
        <v>37</v>
      </c>
      <c r="B11" s="11"/>
      <c r="C11" s="3">
        <f>IF(B11="","",CHOOSE(WEEKDAY(B11),"日","月","火","水","木","金","土"))</f>
      </c>
      <c r="D11" s="8" t="s">
        <v>38</v>
      </c>
    </row>
    <row r="12" ht="22" customHeight="1" spans="1:4" x14ac:dyDescent="0.25">
      <c r="A12" s="6" t="s">
        <v>39</v>
      </c>
      <c r="B12" s="11"/>
      <c r="C12" s="3">
        <f>IF(B12="","",CHOOSE(WEEKDAY(B12),"日","月","火","水","木","金","土"))</f>
      </c>
      <c r="D12" s="8" t="s">
        <v>40</v>
      </c>
    </row>
    <row r="13" ht="22" customHeight="1" spans="1:4" x14ac:dyDescent="0.25">
      <c r="A13" s="6" t="s">
        <v>41</v>
      </c>
      <c r="B13" s="7"/>
      <c r="C13" s="4"/>
      <c r="D13" s="8" t="s">
        <v>42</v>
      </c>
    </row>
    <row r="14" ht="36" customHeight="1" spans="1:4" x14ac:dyDescent="0.25">
      <c r="A14" s="6" t="s">
        <v>43</v>
      </c>
      <c r="B14" s="7"/>
      <c r="C14" s="4"/>
      <c r="D14" s="8" t="s">
        <v>44</v>
      </c>
    </row>
    <row r="15" ht="22" customHeight="1" spans="1:4" x14ac:dyDescent="0.25">
      <c r="A15" s="6" t="s">
        <v>45</v>
      </c>
      <c r="B15" s="7"/>
      <c r="C15" s="4"/>
      <c r="D15" s="8" t="s">
        <v>46</v>
      </c>
    </row>
    <row r="16" ht="36" customHeight="1" spans="1:4" x14ac:dyDescent="0.25">
      <c r="A16" s="6" t="s">
        <v>47</v>
      </c>
      <c r="B16" s="7"/>
      <c r="C16" s="4"/>
      <c r="D16" s="8" t="s">
        <v>48</v>
      </c>
    </row>
    <row r="17" ht="36" customHeight="1" spans="1:4" x14ac:dyDescent="0.25">
      <c r="A17" s="6" t="s">
        <v>49</v>
      </c>
      <c r="B17" s="7"/>
      <c r="C17" s="4"/>
      <c r="D17" s="8" t="s">
        <v>50</v>
      </c>
    </row>
    <row r="18" ht="36" customHeight="1" spans="1:4" x14ac:dyDescent="0.25">
      <c r="A18" s="6" t="s">
        <v>51</v>
      </c>
      <c r="B18" s="7"/>
      <c r="C18" s="4"/>
      <c r="D18" s="8" t="s">
        <v>52</v>
      </c>
    </row>
    <row r="19" ht="22" customHeight="1" spans="1:4" x14ac:dyDescent="0.25">
      <c r="A19" s="6" t="s">
        <v>53</v>
      </c>
      <c r="B19" s="9"/>
      <c r="C19" s="4"/>
      <c r="D19" s="8" t="s">
        <v>54</v>
      </c>
    </row>
    <row r="20" ht="24" customHeight="1" spans="1:1" x14ac:dyDescent="0.25">
      <c r="A20" s="12" t="s">
        <v>55</v>
      </c>
    </row>
    <row r="21" ht="22" customHeight="1" spans="1:4" x14ac:dyDescent="0.25">
      <c r="A21" s="6" t="s">
        <v>56</v>
      </c>
      <c r="B21" s="13">
        <f>IF(OR(B6="",B7=""),"",IF(B7&gt;B6,"値上げ",IF(B7&lt;B6,"値下げ","据え置き")))</f>
      </c>
      <c r="C21" s="4"/>
      <c r="D21" s="8" t="s">
        <v>52</v>
      </c>
    </row>
    <row r="22" ht="22" customHeight="1" spans="1:4" x14ac:dyDescent="0.25">
      <c r="A22" s="6" t="s">
        <v>57</v>
      </c>
      <c r="B22" s="14">
        <f>IF(OR(B6="",B7=""),"",B7-B6)</f>
      </c>
      <c r="C22" s="4"/>
      <c r="D22" s="8" t="s">
        <v>58</v>
      </c>
    </row>
    <row r="23" ht="22" customHeight="1" spans="1:4" x14ac:dyDescent="0.25">
      <c r="A23" s="6" t="s">
        <v>59</v>
      </c>
      <c r="B23" s="14">
        <f>IF(B22="","",ROUND(B22/12,0))</f>
      </c>
      <c r="C23" s="4"/>
      <c r="D23" s="8" t="s">
        <v>60</v>
      </c>
    </row>
    <row r="24" ht="22" customHeight="1" spans="1:4" x14ac:dyDescent="0.25">
      <c r="A24" s="6" t="s">
        <v>61</v>
      </c>
      <c r="B24" s="14">
        <f>IF(B7="","",ROUND(B7/12,0))</f>
      </c>
      <c r="C24" s="4"/>
      <c r="D24" s="8" t="s">
        <v>62</v>
      </c>
    </row>
    <row r="25" ht="22" customHeight="1" spans="1:4" x14ac:dyDescent="0.25">
      <c r="A25" s="6" t="s">
        <v>63</v>
      </c>
      <c r="B25" s="14">
        <f>IF(OR(B7="",B9=""),"",IF(B9="年1回",B7,IF(B9="年2回",B7/2,B7/12)))</f>
      </c>
      <c r="C25" s="4"/>
      <c r="D25" s="8" t="s">
        <v>64</v>
      </c>
    </row>
    <row r="26" ht="22" customHeight="1" spans="1:4" x14ac:dyDescent="0.25">
      <c r="A26" s="6" t="s">
        <v>65</v>
      </c>
      <c r="B26" s="14">
        <f>IF(OR(B6="",B8=""),"",B6*B8)</f>
      </c>
      <c r="C26" s="4"/>
      <c r="D26" s="8" t="s">
        <v>66</v>
      </c>
    </row>
    <row r="27" ht="22" customHeight="1" spans="1:4" x14ac:dyDescent="0.25">
      <c r="A27" s="6" t="s">
        <v>67</v>
      </c>
      <c r="B27" s="14">
        <f>IF(OR(B7="",B8=""),"",B7*B8)</f>
      </c>
      <c r="C27" s="4"/>
      <c r="D27" s="8" t="s">
        <v>68</v>
      </c>
    </row>
    <row r="28" ht="22" customHeight="1" spans="1:4" x14ac:dyDescent="0.25">
      <c r="A28" s="6" t="s">
        <v>69</v>
      </c>
      <c r="B28" s="14">
        <f>IF(OR(B19="",B27=""),"",B27-B19)</f>
      </c>
      <c r="C28" s="4"/>
      <c r="D28" s="8" t="s">
        <v>70</v>
      </c>
    </row>
    <row r="29" ht="24" customHeight="1" spans="1:1" x14ac:dyDescent="0.25">
      <c r="A29" s="12" t="s">
        <v>71</v>
      </c>
    </row>
    <row r="30" ht="40" customHeight="1" spans="1:4" x14ac:dyDescent="0.25">
      <c r="A30" s="6" t="s">
        <v>72</v>
      </c>
      <c r="B30" s="13">
        <f>IF(B14="本文に金額がある","規約の変更です。規約の「規約の変更」の条の数の賛成が要ります。法人の会は市町村長の認可も要ります",IF(B14="","規約の会費の条を開いて、書き方を選びます","ふだんの議決です。規約の議決の条（出席した会員の過半数など）を確かめます"))</f>
      </c>
      <c r="C30" s="4"/>
      <c r="D30" s="8" t="s">
        <v>52</v>
      </c>
    </row>
    <row r="31" ht="40" customHeight="1" spans="1:4" x14ac:dyDescent="0.25">
      <c r="A31" s="6" t="s">
        <v>73</v>
      </c>
      <c r="B31" s="13">
        <f>IF(OR(B11="",B12=""),"",IF(B12&gt;=B11,"ご意見の締切が総会の日より後です",IF(B11-B12&lt;28,"ご意見の締切から総会まで4週間ありません。議案を直す日が残りません","")))</f>
      </c>
      <c r="C31" s="4"/>
      <c r="D31" s="8" t="s">
        <v>52</v>
      </c>
    </row>
    <row r="32" ht="40" customHeight="1" spans="1:4" x14ac:dyDescent="0.25">
      <c r="A32" s="6" t="s">
        <v>74</v>
      </c>
      <c r="B32" s="13">
        <f>IF(B25="","",IF(B25&lt;&gt;INT(B25),"1回に集める額に1円未満の端数が出ます。年額を集める回数で割り切れる額にします",""))</f>
      </c>
      <c r="C32" s="4"/>
      <c r="D32" s="8" t="s">
        <v>52</v>
      </c>
    </row>
    <row r="33" ht="40" customHeight="1" spans="1:4" x14ac:dyDescent="0.25">
      <c r="A33" s="6" t="s">
        <v>75</v>
      </c>
      <c r="B33" s="13">
        <f>IF(B28="","",IF(B28&lt;0,"新しい額でも集める額に"&amp;TEXT(-B28,"#,##0")&amp;"円足りません",""))</f>
      </c>
      <c r="C33" s="4"/>
      <c r="D33" s="8" t="s">
        <v>52</v>
      </c>
    </row>
  </sheetData>
  <sheetProtection sheet="1" formatColumns="0" formatRows="0"/>
  <dataValidations count="9">
    <dataValidation type="whole" allowBlank="1" showErrorMessage="1" errorTitle="年度" error="西暦の年度（例 2027）を入れてください" sqref="B10">
      <formula1>2020</formula1>
      <formula2>2100</formula2>
    </dataValidation>
    <dataValidation type="date" operator="greaterThan" allowBlank="1" showErrorMessage="1" errorTitle="日付" error="日付を 2027/4/25 の形で入れてください" sqref="B11:B12">
      <formula1>36526</formula1>
    </dataValidation>
    <dataValidation type="whole" allowBlank="1" showErrorMessage="1" errorTitle="議案の番号" error="1〜20 の整数を入れてください" sqref="B13">
      <formula1>1</formula1>
      <formula2>20</formula2>
    </dataValidation>
    <dataValidation type="list" allowBlank="1" showErrorMessage="1" errorTitle="規約の会費の条の書き方" error="「本文に金額がある」「総会で別に定める」「予算案の中で定める」から選んでください" sqref="B14">
      <formula1>"本文に金額がある,総会で別に定める,予算案の中で定める"</formula1>
    </dataValidation>
    <dataValidation type="textLength" operator="lessThanOrEqual" allowBlank="1" showErrorMessage="1" errorTitle="理由" error="60字以内で入れてください" sqref="B16:B18">
      <formula1>60</formula1>
    </dataValidation>
    <dataValidation type="whole" allowBlank="1" showErrorMessage="1" errorTitle="金額" error="0〜999,999 の整数（円）を入れてください" sqref="B19">
      <formula1>0</formula1>
      <formula2>999999</formula2>
    </dataValidation>
    <dataValidation type="whole" allowBlank="1" showErrorMessage="1" errorTitle="金額" error="0〜999,999 の整数（円）を入れてください" sqref="B6:B7">
      <formula1>0</formula1>
      <formula2>999999</formula2>
    </dataValidation>
    <dataValidation type="whole" allowBlank="1" showErrorMessage="1" errorTitle="世帯数" error="1〜9,999 の整数を入れてください" sqref="B8">
      <formula1>1</formula1>
      <formula2>9999</formula2>
    </dataValidation>
    <dataValidation type="list" allowBlank="1" showErrorMessage="1" errorTitle="集める回数" error="「年1回」「年2回」「毎月」から選んでください" sqref="B9">
      <formula1>"年1回,年2回,毎月"</formula1>
    </dataValidation>
  </dataValidations>
  <pageMargins left="0.6" right="0.6" top="0.6" bottom="0.6" header="0.2" footer="0.2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FormatPr defaultRowHeight="15" outlineLevelRow="0" outlineLevelCol="0" x14ac:dyDescent="55"/>
  <cols>
    <col min="1" max="5" width="17" customWidth="1"/>
  </cols>
  <sheetData>
    <row r="1" ht="30" customHeight="1" spans="5:5" x14ac:dyDescent="0.25">
      <c r="E1" s="15" t="s">
        <v>76</v>
      </c>
    </row>
    <row r="3" ht="30" customHeight="1" spans="1:5" x14ac:dyDescent="0.25">
      <c r="A3" s="16">
        <f>IF(入力!B3="","会費の見直しについて（ご意見のお願い）",入力!B3&amp;"の会費の見直しについて（ご意見のお願い）")</f>
      </c>
      <c r="B3" s="16"/>
      <c r="C3" s="16"/>
      <c r="D3" s="16"/>
      <c r="E3" s="16"/>
    </row>
    <row r="5" ht="22" customHeight="1" spans="1:5" x14ac:dyDescent="0.25">
      <c r="A5" s="17" t="s">
        <v>77</v>
      </c>
      <c r="B5" s="17"/>
      <c r="C5" s="17"/>
      <c r="D5" s="17"/>
      <c r="E5" s="17"/>
    </row>
    <row r="6" ht="22" customHeight="1" spans="1:5" x14ac:dyDescent="0.25">
      <c r="A6" s="18">
        <f>IF(入力!B3="","",入力!B3&amp;" 会長 "&amp;入力!B4)</f>
      </c>
      <c r="B6" s="18"/>
      <c r="C6" s="18"/>
      <c r="D6" s="18"/>
      <c r="E6" s="18"/>
    </row>
    <row r="8" ht="26" customHeight="1" spans="1:5" x14ac:dyDescent="0.25">
      <c r="A8" s="17" t="s">
        <v>78</v>
      </c>
      <c r="B8" s="17"/>
      <c r="C8" s="17"/>
      <c r="D8" s="17"/>
      <c r="E8" s="17"/>
    </row>
    <row r="9" ht="54.800000000000004" customHeight="1" spans="1:5" x14ac:dyDescent="0.25">
      <c r="A9" s="17">
        <f>"役員会で、"&amp;IF(入力!B10="","○○",入力!B10)&amp;"年度からの会費を"&amp;IF(入力!B21="値上げ","引き上げる",IF(入力!B21="値下げ","引き下げる","見直す"))&amp;"案をまとめました。"&amp;IF(入力!B11="","○月○日",TEXT(入力!B11,"m月d日")&amp;"（"&amp;CHOOSE(WEEKDAY(入力!B11),"日","月","火","水","木","金","土")&amp;"）")&amp;"の総会に議案として出す前に、お知らせします。"&amp;IF(入力!B21="値下げ","集める時期と集め方は変わりません。","")</f>
      </c>
      <c r="B9" s="17"/>
      <c r="C9" s="17"/>
      <c r="D9" s="17"/>
      <c r="E9" s="17"/>
    </row>
    <row r="11" ht="24" customHeight="1" spans="1:5" x14ac:dyDescent="0.25">
      <c r="A11" s="19" t="s">
        <v>79</v>
      </c>
      <c r="B11" s="19" t="s">
        <v>80</v>
      </c>
      <c r="C11" s="19"/>
      <c r="D11" s="19" t="s">
        <v>81</v>
      </c>
      <c r="E11" s="19"/>
    </row>
    <row r="12" ht="40" customHeight="1" spans="1:5" x14ac:dyDescent="0.25">
      <c r="A12" s="20">
        <f>IF(入力!B6="","",TEXT(入力!B6,"#,##0")&amp;"円（年）")</f>
      </c>
      <c r="B12" s="20">
        <f>IF(入力!B7="","",TEXT(入力!B7,"#,##0")&amp;"円（年）")</f>
      </c>
      <c r="C12" s="20"/>
      <c r="D12" s="20">
        <f>IF(入力!B22="","",IF(入力!B22&gt;0,"+","")&amp;TEXT(入力!B22,"#,##0")&amp;"円（月にすると約"&amp;TEXT(ABS(入力!B23),"#,##0")&amp;"円）")</f>
      </c>
      <c r="E12" s="20"/>
    </row>
    <row r="14" ht="24" customHeight="1" spans="1:5" x14ac:dyDescent="0.25">
      <c r="A14" s="21" t="s">
        <v>82</v>
      </c>
      <c r="B14" s="21"/>
      <c r="C14" s="21"/>
      <c r="D14" s="21"/>
      <c r="E14" s="21"/>
    </row>
    <row r="15" ht="39.2" customHeight="1" spans="1:5" x14ac:dyDescent="0.25">
      <c r="A15" s="17">
        <f>IF(入力!B16="","","・"&amp;入力!B16&amp;"。")</f>
      </c>
      <c r="B15" s="17"/>
      <c r="C15" s="17"/>
      <c r="D15" s="17"/>
      <c r="E15" s="17"/>
    </row>
    <row r="16" ht="39.2" customHeight="1" spans="1:5" x14ac:dyDescent="0.25">
      <c r="A16" s="17">
        <f>IF(入力!B17="","","・"&amp;入力!B17&amp;"。")</f>
      </c>
      <c r="B16" s="17"/>
      <c r="C16" s="17"/>
      <c r="D16" s="17"/>
      <c r="E16" s="17"/>
    </row>
    <row r="17" ht="39.2" customHeight="1" spans="1:5" x14ac:dyDescent="0.25">
      <c r="A17" s="17">
        <f>IF(入力!B18="","","・"&amp;入力!B18&amp;"。")</f>
      </c>
      <c r="B17" s="17"/>
      <c r="C17" s="17"/>
      <c r="D17" s="17"/>
      <c r="E17" s="17"/>
    </row>
    <row r="19" ht="39.2" customHeight="1" spans="1:5" x14ac:dyDescent="0.25">
      <c r="A19" s="17">
        <f>"ご意見やご質問は、"&amp;IF(入力!B12="","○月○日",TEXT(入力!B12,"m月d日")&amp;"（"&amp;CHOOSE(WEEKDAY(入力!B12),"日","月","火","水","木","金","土")&amp;"）")&amp;"までに下記へお寄せください。役員会で読み、議案に反映します。"</f>
      </c>
      <c r="B19" s="17"/>
      <c r="C19" s="17"/>
      <c r="D19" s="17"/>
      <c r="E19" s="17"/>
    </row>
    <row r="20" ht="22" customHeight="1" spans="1:5" x14ac:dyDescent="0.25">
      <c r="A20" s="22">
        <f>IF(入力!B5="","","問い合わせ先　"&amp;入力!B5)</f>
      </c>
      <c r="B20" s="22"/>
      <c r="C20" s="22"/>
      <c r="D20" s="22"/>
      <c r="E20" s="22"/>
    </row>
    <row r="22" ht="22" customHeight="1" spans="1:5" x14ac:dyDescent="0.25">
      <c r="A22" s="23" t="s">
        <v>83</v>
      </c>
      <c r="B22" s="23"/>
      <c r="C22" s="23"/>
      <c r="D22" s="23"/>
      <c r="E22" s="23"/>
    </row>
    <row r="23" ht="30" customHeight="1" spans="1:5" x14ac:dyDescent="0.25">
      <c r="A23" s="24"/>
      <c r="B23" s="24"/>
      <c r="C23" s="24"/>
      <c r="D23" s="24"/>
      <c r="E23" s="24"/>
    </row>
    <row r="24" ht="30" customHeight="1" spans="1:5" x14ac:dyDescent="0.25">
      <c r="A24" s="24"/>
      <c r="B24" s="24"/>
      <c r="C24" s="24"/>
      <c r="D24" s="24"/>
      <c r="E24" s="24"/>
    </row>
    <row r="25" ht="30" customHeight="1" spans="1:5" x14ac:dyDescent="0.25">
      <c r="A25" s="24"/>
      <c r="B25" s="24"/>
      <c r="C25" s="24"/>
      <c r="D25" s="24"/>
      <c r="E25" s="24"/>
    </row>
    <row r="26" ht="30" customHeight="1" spans="1:5" x14ac:dyDescent="0.25">
      <c r="A26" s="24"/>
      <c r="B26" s="24"/>
      <c r="C26" s="24"/>
      <c r="D26" s="24"/>
      <c r="E26" s="24"/>
    </row>
    <row r="27" ht="30" customHeight="1" spans="1:5" x14ac:dyDescent="0.25">
      <c r="A27" s="24"/>
      <c r="B27" s="24"/>
      <c r="C27" s="24"/>
      <c r="D27" s="24"/>
      <c r="E27" s="24"/>
    </row>
    <row r="28" ht="30" customHeight="1" spans="1:5" x14ac:dyDescent="0.25">
      <c r="A28" s="24"/>
      <c r="B28" s="24"/>
      <c r="C28" s="24"/>
      <c r="D28" s="24"/>
      <c r="E28" s="24"/>
    </row>
  </sheetData>
  <sheetProtection sheet="1" formatColumns="0" formatRows="0"/>
  <mergeCells count="16">
    <mergeCell ref="A3:E3"/>
    <mergeCell ref="A5:E5"/>
    <mergeCell ref="A6:E6"/>
    <mergeCell ref="A8:E8"/>
    <mergeCell ref="A9:E9"/>
    <mergeCell ref="B11:C11"/>
    <mergeCell ref="D11:E11"/>
    <mergeCell ref="B12:C12"/>
    <mergeCell ref="D12:E12"/>
    <mergeCell ref="A14:E14"/>
    <mergeCell ref="A15:E15"/>
    <mergeCell ref="A16:E16"/>
    <mergeCell ref="A17:E17"/>
    <mergeCell ref="A19:E19"/>
    <mergeCell ref="A20:E20"/>
    <mergeCell ref="A22:E22"/>
  </mergeCells>
  <pageMargins left="0.6" right="0.6" top="0.6" bottom="0.6" header="0.2" footer="0.2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FormatPr defaultRowHeight="15" outlineLevelRow="0" outlineLevelCol="0" x14ac:dyDescent="55"/>
  <cols>
    <col min="1" max="5" width="17" customWidth="1"/>
  </cols>
  <sheetData>
    <row r="1" ht="32" customHeight="1" spans="1:5" x14ac:dyDescent="0.25">
      <c r="A1" s="16">
        <f>"第"&amp;IF(入力!B13="","○",入力!B13)&amp;"号議案　会費の改定について"</f>
      </c>
      <c r="B1" s="16"/>
      <c r="C1" s="16"/>
      <c r="D1" s="16"/>
      <c r="E1" s="16"/>
    </row>
    <row r="3" ht="24" customHeight="1" spans="1:5" x14ac:dyDescent="0.25">
      <c r="A3" s="21" t="s">
        <v>84</v>
      </c>
      <c r="B3" s="21"/>
      <c r="C3" s="21"/>
      <c r="D3" s="21"/>
      <c r="E3" s="21"/>
    </row>
    <row r="4" ht="26" customHeight="1" spans="1:5" x14ac:dyDescent="0.25">
      <c r="A4" s="17">
        <f>"会費を、"&amp;IF(入力!B10="","○○",入力!B10)&amp;"年度から年"&amp;TEXT(入力!B6,"#,##0")&amp;"円を年"&amp;TEXT(入力!B7,"#,##0")&amp;"円に改めます。"</f>
      </c>
      <c r="B4" s="17"/>
      <c r="C4" s="17"/>
      <c r="D4" s="17"/>
      <c r="E4" s="17"/>
    </row>
    <row r="5" ht="24" customHeight="1" spans="1:5" x14ac:dyDescent="0.25">
      <c r="A5" s="19" t="s">
        <v>85</v>
      </c>
      <c r="B5" s="19" t="s">
        <v>86</v>
      </c>
      <c r="C5" s="19" t="s">
        <v>87</v>
      </c>
      <c r="D5" s="19" t="s">
        <v>88</v>
      </c>
      <c r="E5" s="19"/>
    </row>
    <row r="6" ht="26" customHeight="1" spans="1:5" x14ac:dyDescent="0.25">
      <c r="A6" s="20">
        <f>IF(入力!B6="","",TEXT(入力!B6,"#,##0")&amp;"円")</f>
      </c>
      <c r="B6" s="20">
        <f>IF(入力!B7="","",TEXT(入力!B7,"#,##0")&amp;"円")</f>
      </c>
      <c r="C6" s="20">
        <f>IF(入力!B22="","",IF(入力!B22&gt;0,"+","")&amp;TEXT(入力!B22,"#,##0")&amp;"円")</f>
      </c>
      <c r="D6" s="20">
        <f>IF(入力!B24="","","約"&amp;TEXT(入力!B24,"#,##0")&amp;"円（差は約"&amp;TEXT(ABS(入力!B23),"#,##0")&amp;"円）")</f>
      </c>
      <c r="E6" s="20"/>
    </row>
    <row r="7" ht="39.2" customHeight="1" spans="1:5" x14ac:dyDescent="0.25">
      <c r="A7" s="17">
        <f>IF(入力!B14="本文に金額がある","規約"&amp;入力!B15&amp;"の金額を改めます（規約の改正。新旧対照表は別紙）。",IF(入力!B14="","","規約"&amp;入力!B15&amp;"により、総会で会費の額を定めます。"))</f>
      </c>
      <c r="B7" s="17"/>
      <c r="C7" s="17"/>
      <c r="D7" s="17"/>
      <c r="E7" s="17"/>
    </row>
    <row r="9" ht="24" customHeight="1" spans="1:5" x14ac:dyDescent="0.25">
      <c r="A9" s="21" t="s">
        <v>89</v>
      </c>
      <c r="B9" s="21"/>
      <c r="C9" s="21"/>
      <c r="D9" s="21"/>
      <c r="E9" s="21"/>
    </row>
    <row r="10" ht="39.2" customHeight="1" spans="1:5" x14ac:dyDescent="0.25">
      <c r="A10" s="17">
        <f>IF(入力!B16="","","・"&amp;入力!B16&amp;"。")</f>
      </c>
      <c r="B10" s="17"/>
      <c r="C10" s="17"/>
      <c r="D10" s="17"/>
      <c r="E10" s="17"/>
    </row>
    <row r="11" ht="39.2" customHeight="1" spans="1:5" x14ac:dyDescent="0.25">
      <c r="A11" s="17">
        <f>IF(入力!B17="","","・"&amp;入力!B17&amp;"。")</f>
      </c>
      <c r="B11" s="17"/>
      <c r="C11" s="17"/>
      <c r="D11" s="17"/>
      <c r="E11" s="17"/>
    </row>
    <row r="12" ht="39.2" customHeight="1" spans="1:5" x14ac:dyDescent="0.25">
      <c r="A12" s="17">
        <f>IF(入力!B18="","","・"&amp;入力!B18&amp;"。")</f>
      </c>
      <c r="B12" s="17"/>
      <c r="C12" s="17"/>
      <c r="D12" s="17"/>
      <c r="E12" s="17"/>
    </row>
    <row r="13" ht="39.2" customHeight="1" spans="1:5" x14ac:dyDescent="0.25">
      <c r="A13" s="17">
        <f>IF(入力!B19="","","来年度に会費で集める額は"&amp;TEXT(入力!B19,"#,##0")&amp;"円です（予算案の支出から、会費のほかに入るお金を引いた額）。")</f>
      </c>
      <c r="B13" s="17"/>
      <c r="C13" s="17"/>
      <c r="D13" s="17"/>
      <c r="E13" s="17"/>
    </row>
    <row r="15" ht="24" customHeight="1" spans="1:5" x14ac:dyDescent="0.25">
      <c r="A15" s="21" t="s">
        <v>90</v>
      </c>
      <c r="B15" s="21"/>
      <c r="C15" s="21"/>
      <c r="D15" s="21"/>
      <c r="E15" s="21"/>
    </row>
    <row r="16" ht="26" customHeight="1" spans="1:5" x14ac:dyDescent="0.25">
      <c r="A16" s="17">
        <f>IF(OR(入力!B9="",入力!B25=""),"","集める回数は"&amp;入力!B9&amp;"で、1回"&amp;TEXT(入力!B25,"#,##0")&amp;"円です。")</f>
      </c>
      <c r="B16" s="17"/>
      <c r="C16" s="17"/>
      <c r="D16" s="17"/>
      <c r="E16" s="17"/>
    </row>
    <row r="18" ht="24" customHeight="1" spans="1:5" x14ac:dyDescent="0.25">
      <c r="A18" s="21" t="s">
        <v>91</v>
      </c>
      <c r="B18" s="21"/>
      <c r="C18" s="21"/>
      <c r="D18" s="21"/>
      <c r="E18" s="21"/>
    </row>
    <row r="19" ht="39.2" customHeight="1" spans="1:5" x14ac:dyDescent="0.25">
      <c r="A19" s="17">
        <f>IF(入力!B14="本文に金額がある","会費の額が規約"&amp;入力!B15&amp;"に書いてあるため、規約の変更の条が定める数の賛成で決まります。","規約の議決の条が定める数の賛成で決まります。")</f>
      </c>
      <c r="B19" s="17"/>
      <c r="C19" s="17"/>
      <c r="D19" s="17"/>
      <c r="E19" s="17"/>
    </row>
  </sheetData>
  <sheetProtection sheet="1" formatColumns="0" formatRows="0"/>
  <mergeCells count="15">
    <mergeCell ref="A1:E1"/>
    <mergeCell ref="A3:E3"/>
    <mergeCell ref="A4:E4"/>
    <mergeCell ref="D5:E5"/>
    <mergeCell ref="D6:E6"/>
    <mergeCell ref="A7:E7"/>
    <mergeCell ref="A9:E9"/>
    <mergeCell ref="A10:E10"/>
    <mergeCell ref="A11:E11"/>
    <mergeCell ref="A12:E12"/>
    <mergeCell ref="A13:E13"/>
    <mergeCell ref="A15:E15"/>
    <mergeCell ref="A16:E16"/>
    <mergeCell ref="A18:E18"/>
    <mergeCell ref="A19:E19"/>
  </mergeCells>
  <pageMargins left="0.6" right="0.6" top="0.6" bottom="0.6" header="0.2" footer="0.2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FormatPr defaultRowHeight="15" outlineLevelRow="0" outlineLevelCol="0" x14ac:dyDescent="55"/>
  <cols>
    <col min="1" max="5" width="17" customWidth="1"/>
  </cols>
  <sheetData>
    <row r="1" ht="30" customHeight="1" spans="5:5" x14ac:dyDescent="0.25">
      <c r="E1" s="15" t="s">
        <v>76</v>
      </c>
    </row>
    <row r="3" ht="30" customHeight="1" spans="1:5" x14ac:dyDescent="0.25">
      <c r="A3" s="16">
        <f>IF(入力!B10="","新しい会費のお知らせ",入力!B10&amp;"年度からの会費のお知らせ")</f>
      </c>
      <c r="B3" s="16"/>
      <c r="C3" s="16"/>
      <c r="D3" s="16"/>
      <c r="E3" s="16"/>
    </row>
    <row r="5" ht="22" customHeight="1" spans="1:5" x14ac:dyDescent="0.25">
      <c r="A5" s="17" t="s">
        <v>77</v>
      </c>
      <c r="B5" s="17"/>
      <c r="C5" s="17"/>
      <c r="D5" s="17"/>
      <c r="E5" s="17"/>
    </row>
    <row r="6" ht="22" customHeight="1" spans="1:5" x14ac:dyDescent="0.25">
      <c r="A6" s="18">
        <f>IF(入力!B3="","",入力!B3&amp;" 会長 "&amp;入力!B4)</f>
      </c>
      <c r="B6" s="18"/>
      <c r="C6" s="18"/>
      <c r="D6" s="18"/>
      <c r="E6" s="18"/>
    </row>
    <row r="8" ht="26" customHeight="1" spans="1:5" x14ac:dyDescent="0.25">
      <c r="A8" s="17">
        <f>IF(入力!B11="","○月○日",TEXT(入力!B11,"m月d日")&amp;"（"&amp;CHOOSE(WEEKDAY(入力!B11),"日","月","火","水","木","金","土")&amp;"）")&amp;"の総会で、会費の改定が決まりました。"</f>
      </c>
      <c r="B8" s="17"/>
      <c r="C8" s="17"/>
      <c r="D8" s="17"/>
      <c r="E8" s="17"/>
    </row>
    <row r="9" ht="39.2" customHeight="1" spans="1:5" x14ac:dyDescent="0.25">
      <c r="A9" s="17">
        <f>"新しい会費は年"&amp;TEXT(入力!B7,"#,##0")&amp;"円（月にすると約"&amp;TEXT(入力!B24,"#,##0")&amp;"円）です。"&amp;IF(入力!B10="","○○",入力!B10)&amp;"年度の集金から、この額でお願いします。"</f>
      </c>
      <c r="B9" s="17"/>
      <c r="C9" s="17"/>
      <c r="D9" s="17"/>
      <c r="E9" s="17"/>
    </row>
    <row r="10" ht="26" customHeight="1" spans="1:5" x14ac:dyDescent="0.25">
      <c r="A10" s="17">
        <f>IF(OR(入力!B9="",入力!B25=""),"","集めるのは"&amp;入力!B9&amp;"で、1回"&amp;TEXT(入力!B25,"#,##0")&amp;"円です。")</f>
      </c>
      <c r="B10" s="17"/>
      <c r="C10" s="17"/>
      <c r="D10" s="17"/>
      <c r="E10" s="17"/>
    </row>
    <row r="11" ht="39.2" customHeight="1" spans="1:5" x14ac:dyDescent="0.25">
      <c r="A11" s="17">
        <f>IF(入力!B21="値上げ","ご負担が増えることになり、申し訳ありません。いただいた会費は、総会で決まった予算のとおりに使います。",IF(入力!B21="値下げ","集める時期と集め方は、これまでと同じです。",""))</f>
      </c>
      <c r="B11" s="17"/>
      <c r="C11" s="17"/>
      <c r="D11" s="17"/>
      <c r="E11" s="17"/>
    </row>
    <row r="13" ht="22" customHeight="1" spans="1:5" x14ac:dyDescent="0.25">
      <c r="A13" s="22">
        <f>IF(入力!B5="","","問い合わせ先　"&amp;入力!B5)</f>
      </c>
      <c r="B13" s="22"/>
      <c r="C13" s="22"/>
      <c r="D13" s="22"/>
      <c r="E13" s="22"/>
    </row>
    <row r="15" ht="22" customHeight="1" spans="1:5" x14ac:dyDescent="0.25">
      <c r="A15" s="23" t="s">
        <v>83</v>
      </c>
      <c r="B15" s="23"/>
      <c r="C15" s="23"/>
      <c r="D15" s="23"/>
      <c r="E15" s="23"/>
    </row>
    <row r="16" ht="30" customHeight="1" spans="1:5" x14ac:dyDescent="0.25">
      <c r="A16" s="24"/>
      <c r="B16" s="24"/>
      <c r="C16" s="24"/>
      <c r="D16" s="24"/>
      <c r="E16" s="24"/>
    </row>
    <row r="17" ht="30" customHeight="1" spans="1:5" x14ac:dyDescent="0.25">
      <c r="A17" s="24"/>
      <c r="B17" s="24"/>
      <c r="C17" s="24"/>
      <c r="D17" s="24"/>
      <c r="E17" s="24"/>
    </row>
    <row r="18" ht="30" customHeight="1" spans="1:5" x14ac:dyDescent="0.25">
      <c r="A18" s="24"/>
      <c r="B18" s="24"/>
      <c r="C18" s="24"/>
      <c r="D18" s="24"/>
      <c r="E18" s="24"/>
    </row>
    <row r="19" ht="30" customHeight="1" spans="1:5" x14ac:dyDescent="0.25">
      <c r="A19" s="24"/>
      <c r="B19" s="24"/>
      <c r="C19" s="24"/>
      <c r="D19" s="24"/>
      <c r="E19" s="24"/>
    </row>
    <row r="20" ht="30" customHeight="1" spans="1:5" x14ac:dyDescent="0.25">
      <c r="A20" s="24"/>
      <c r="B20" s="24"/>
      <c r="C20" s="24"/>
      <c r="D20" s="24"/>
      <c r="E20" s="24"/>
    </row>
    <row r="21" ht="30" customHeight="1" spans="1:5" x14ac:dyDescent="0.25">
      <c r="A21" s="24"/>
      <c r="B21" s="24"/>
      <c r="C21" s="24"/>
      <c r="D21" s="24"/>
      <c r="E21" s="24"/>
    </row>
  </sheetData>
  <sheetProtection sheet="1" formatColumns="0" formatRows="0"/>
  <mergeCells count="9">
    <mergeCell ref="A3:E3"/>
    <mergeCell ref="A5:E5"/>
    <mergeCell ref="A6:E6"/>
    <mergeCell ref="A8:E8"/>
    <mergeCell ref="A9:E9"/>
    <mergeCell ref="A10:E10"/>
    <mergeCell ref="A11:E11"/>
    <mergeCell ref="A13:E13"/>
    <mergeCell ref="A15:E15"/>
  </mergeCells>
  <pageMargins left="0.6" right="0.6" top="0.6" bottom="0.6" header="0.2" footer="0.2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使い方</vt:lpstr>
      <vt:lpstr>入力</vt:lpstr>
      <vt:lpstr>総会の前のお知らせ</vt:lpstr>
      <vt:lpstr>議案</vt:lpstr>
      <vt:lpstr>決定のお知らせ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2026-10-31T11:28:44Z</dcterms:created>
  <dcterms:modified xsi:type="dcterms:W3CDTF">2026-10-31T11:28:44Z</dcterms:modified>
</cp:coreProperties>
</file>