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月次チェック" state="visible" r:id="rId6"/>
    <sheet sheetId="4" name="計算例" state="visible" r:id="rId7"/>
  </sheets>
  <definedNames>
    <definedName name="_xlnm.Print_Area" localSheetId="0">'使い方'!$A$1:$C$12</definedName>
    <definedName name="_xlnm.Print_Area" localSheetId="1">'入力'!$A$1:$C$14</definedName>
    <definedName name="_xlnm.Print_Area" localSheetId="2">'月次チェック'!$A$1:$Y$18</definedName>
    <definedName name="_xlnm.Print_Area" localSheetId="3">'計算例'!$A$1:$D$23</definedName>
  </definedNames>
  <calcPr calcId="171027" fullCalcOnLoad="1"/>
</workbook>
</file>

<file path=xl/sharedStrings.xml><?xml version="1.0" encoding="utf-8"?>
<sst xmlns="http://schemas.openxmlformats.org/spreadsheetml/2006/main" count="93" uniqueCount="90">
  <si>
    <t>会計担当理事の月次チェック表の使い方</t>
  </si>
  <si>
    <t>手順</t>
  </si>
  <si>
    <t>何をする</t>
  </si>
  <si>
    <t>どこに入れる</t>
  </si>
  <si>
    <t>マンションの名前、戸数、管理費と修繕積立金の1か月の額、会計年度の始まり、管理費会計の支出予算、通常総会の日を入れる</t>
  </si>
  <si>
    <t>入力 B3〜B9</t>
  </si>
  <si>
    <t>管理会社から毎月の報告書が届いたら、その月の行に届いた日と、報告書の入金・支出・預金の額を写す</t>
  </si>
  <si>
    <t>月次チェック B・F・I・K・L・M・P・S 列</t>
  </si>
  <si>
    <t>通帳（または管理会社が送る残高の証明）を見て、自分で見た額を入れる。「一致」の列に差が出たら、管理会社に聞く</t>
  </si>
  <si>
    <t>月次チェック Q・T 列</t>
  </si>
  <si>
    <t>「確かめ」の列に文が出たら、次の理事会に出す。見た日と名前を残す</t>
  </si>
  <si>
    <t>月次チェック V〜Y 列</t>
  </si>
  <si>
    <t>この表は帳簿をつける表ではありません。管理会社が作る報告書を、会計担当理事が確かめるための表です。</t>
  </si>
  <si>
    <t>報告書の届く期限（翌月末日）は、マンション管理適正化法施行規則 第87条第5項によります。条番号は国土交通省の標準管理規約（令和7年10月17日改正）のものです。自分のマンションの規約で確かめてください。</t>
  </si>
  <si>
    <t>未収の差が月をまたいで残るのは、払われていない月の分が決算で「未収金」として残るからです。数え方の違いは「計算例」のシートで見られます。</t>
  </si>
  <si>
    <t>1回の目安30分、「未収が2か月続いたら知らせる」「支出が予算の月割りより10%以上進んだら知らせる」は編集部の目安です。記入例の数字は例です。</t>
  </si>
  <si>
    <t>項目</t>
  </si>
  <si>
    <t>入れるもの</t>
  </si>
  <si>
    <t>書き方の例</t>
  </si>
  <si>
    <t>マンションの名前</t>
  </si>
  <si>
    <t>○○マンション</t>
  </si>
  <si>
    <t>戸数</t>
  </si>
  <si>
    <t>30</t>
  </si>
  <si>
    <t>管理費 1か月の合計（円）</t>
  </si>
  <si>
    <t>360000（1戸12,000円 × 30戸）</t>
  </si>
  <si>
    <t>修繕積立金 1か月の合計（円）</t>
  </si>
  <si>
    <t>300000（1戸10,000円 × 30戸）</t>
  </si>
  <si>
    <t>この表の会計年度の始まり</t>
  </si>
  <si>
    <t>2026/4/1</t>
  </si>
  <si>
    <t>管理費会計の支出予算 年額（円）</t>
  </si>
  <si>
    <t>4200000（総会で決まった予算書から）</t>
  </si>
  <si>
    <t>この年度の決算を出す通常総会の日</t>
  </si>
  <si>
    <t>2027/5/23</t>
  </si>
  <si>
    <t>自動で出る欄</t>
  </si>
  <si>
    <t>締めの日</t>
  </si>
  <si>
    <t>年度の始まりから1年後の前の日</t>
  </si>
  <si>
    <t>総会の期限（次の年度が始まってから2か月以内）</t>
  </si>
  <si>
    <t>標準管理規約 第42条第3項</t>
  </si>
  <si>
    <t>招集通知を出す日の目安（間に丸2週間）</t>
  </si>
  <si>
    <t>標準管理規約 第43条第1項。出す日と総会の日の間に14日あける</t>
  </si>
  <si>
    <t>確かめ（総会の日）</t>
  </si>
  <si>
    <t>クリーム色の欄に、管理会社の報告書と通帳から数字を写します。青い字の欄は自動で出ます。</t>
  </si>
  <si>
    <t>届く期限は翌月末日（マンション管理適正化法施行規則 第87条第5項）。「確かめ」の文が出たら、次の理事会に出します。</t>
  </si>
  <si>
    <t>月</t>
  </si>
  <si>
    <t>報告書が届いた日</t>
  </si>
  <si>
    <t>届く期限</t>
  </si>
  <si>
    <t>期限内か</t>
  </si>
  <si>
    <t>管理費 予定</t>
  </si>
  <si>
    <t>管理費 入金</t>
  </si>
  <si>
    <t>管理費 未収</t>
  </si>
  <si>
    <t>修繕積立金 予定</t>
  </si>
  <si>
    <t>修繕積立金 入金</t>
  </si>
  <si>
    <t>修繕積立金 未収</t>
  </si>
  <si>
    <t>未収の戸数</t>
  </si>
  <si>
    <t>2か月続く未収の戸数</t>
  </si>
  <si>
    <t>管理費会計の支出</t>
  </si>
  <si>
    <t>支出の累計</t>
  </si>
  <si>
    <t>予算の進み</t>
  </si>
  <si>
    <t>管理費会計の預金（報告書）</t>
  </si>
  <si>
    <t>管理費会計の通帳（自分で見た額）</t>
  </si>
  <si>
    <t>一致</t>
  </si>
  <si>
    <t>修繕積立金の預金（報告書）</t>
  </si>
  <si>
    <t>修繕積立金の通帳（自分で見た額）</t>
  </si>
  <si>
    <t>確かめ</t>
  </si>
  <si>
    <t>確かめた日</t>
  </si>
  <si>
    <t>確かめた人</t>
  </si>
  <si>
    <t>メモ</t>
  </si>
  <si>
    <t>1年分</t>
  </si>
  <si>
    <t>入った日で数えると・払うはずの月で数えると</t>
  </si>
  <si>
    <t>自治会の出納帳（入った日で数える）と、管理組合の決算（払うはずの月で数える）で、1年の数字がどう変わるかを見ます。</t>
  </si>
  <si>
    <t>入れる数字（クリーム色）</t>
  </si>
  <si>
    <t>管理費 1戸の月額（円）</t>
  </si>
  <si>
    <t>修繕積立金 1戸の月額（円）</t>
  </si>
  <si>
    <t>年度末に払われていない戸数</t>
  </si>
  <si>
    <t>その戸が払っていない月数</t>
  </si>
  <si>
    <t>次の年度の分を先に払った戸数</t>
  </si>
  <si>
    <t>その戸が先に払った月数</t>
  </si>
  <si>
    <t>年度内の月の分で、次の年度に払う支出（円）</t>
  </si>
  <si>
    <t>入った日で数える（自治会の出納帳）</t>
  </si>
  <si>
    <t>払うはずの月で数える（管理組合の決算）</t>
  </si>
  <si>
    <t>差</t>
  </si>
  <si>
    <t>管理費の収入</t>
  </si>
  <si>
    <t>修繕積立金の収入</t>
  </si>
  <si>
    <t>残る未収金（管理費）</t>
  </si>
  <si>
    <t>残る未収金（修繕積立金）</t>
  </si>
  <si>
    <t>残る前受金（管理費）</t>
  </si>
  <si>
    <t>残る前受金（修繕積立金）</t>
  </si>
  <si>
    <t>年度内の月の分の支出（次の年度に払う）</t>
  </si>
  <si>
    <t>決算では、払われていない分は「未収金」、先に受け取った分は「前受金」、まだ払っていない支出は「未払金」として貸借対照表に残ります。</t>
  </si>
  <si>
    <t>全戸同じ額は例です。実際の管理費は、持分（部屋の広さの割合）で戸ごとに違うことがあります。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</si>
</sst>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/m/d"/>
    <numFmt numFmtId="165" formatCode="yyyy&quot;年&quot;m&quot;月分&quot;"/>
    <numFmt numFmtId="166" formatCode="m/d"/>
    <numFmt numFmtId="167" formatCode="#,##0;-#,##0"/>
    <numFmt numFmtId="168" formatCode="+#,##0;-#,##0;0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color rgb="FFEA580C"/>
      <sz val="1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3" fontId="0" fillId="2" borderId="3" xfId="0" applyNumberFormat="1" applyFill="1" applyBorder="1" applyAlignment="1" applyProtection="1">
      <alignment horizontal="left" vertical="center" wrapText="1"/>
      <protection locked="0"/>
    </xf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4" fillId="0" borderId="0" xfId="0" applyFont="1"/>
    <xf numFmtId="165" fontId="2" fillId="0" borderId="2" xfId="0" applyNumberFormat="1" applyFont="1" applyBorder="1" applyAlignment="1">
      <alignment vertical="center" wrapText="1"/>
    </xf>
    <xf numFmtId="166" fontId="0" fillId="2" borderId="3" xfId="0" applyNumberFormat="1" applyFill="1" applyBorder="1" applyAlignment="1" applyProtection="1">
      <alignment horizontal="left" vertical="center" wrapText="1"/>
      <protection locked="0"/>
    </xf>
    <xf numFmtId="166" fontId="2" fillId="0" borderId="2" xfId="0" applyNumberFormat="1" applyFont="1" applyBorder="1" applyAlignment="1">
      <alignment vertical="center" wrapText="1"/>
    </xf>
    <xf numFmtId="167" fontId="2" fillId="0" borderId="2" xfId="0" applyNumberFormat="1" applyFont="1" applyBorder="1" applyAlignment="1">
      <alignment vertical="center" wrapText="1"/>
    </xf>
    <xf numFmtId="9" fontId="2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2" fillId="0" borderId="2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168" fontId="2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62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2" customHeight="1" spans="1:3" x14ac:dyDescent="0.25">
      <c r="A4" s="3">
        <v>1</v>
      </c>
      <c r="B4" s="4" t="s">
        <v>4</v>
      </c>
      <c r="C4" s="4" t="s">
        <v>5</v>
      </c>
    </row>
    <row r="5" ht="42" customHeight="1" spans="1:3" x14ac:dyDescent="0.25">
      <c r="A5" s="3">
        <v>2</v>
      </c>
      <c r="B5" s="4" t="s">
        <v>6</v>
      </c>
      <c r="C5" s="4" t="s">
        <v>7</v>
      </c>
    </row>
    <row r="6" ht="42" customHeight="1" spans="1:3" x14ac:dyDescent="0.25">
      <c r="A6" s="3">
        <v>3</v>
      </c>
      <c r="B6" s="4" t="s">
        <v>8</v>
      </c>
      <c r="C6" s="4" t="s">
        <v>9</v>
      </c>
    </row>
    <row r="7" ht="42" customHeight="1" spans="1:3" x14ac:dyDescent="0.25">
      <c r="A7" s="3">
        <v>4</v>
      </c>
      <c r="B7" s="4" t="s">
        <v>10</v>
      </c>
      <c r="C7" s="4" t="s">
        <v>11</v>
      </c>
    </row>
    <row r="9" ht="36" customHeight="1" spans="1:3" x14ac:dyDescent="0.25">
      <c r="A9" s="5" t="s">
        <v>12</v>
      </c>
      <c r="B9" s="5"/>
      <c r="C9" s="5"/>
    </row>
    <row r="10" ht="52" customHeight="1" spans="1:3" x14ac:dyDescent="0.25">
      <c r="A10" s="5" t="s">
        <v>13</v>
      </c>
      <c r="B10" s="5"/>
      <c r="C10" s="5"/>
    </row>
    <row r="11" ht="36" customHeight="1" spans="1:3" x14ac:dyDescent="0.25">
      <c r="A11" s="5" t="s">
        <v>14</v>
      </c>
      <c r="B11" s="5"/>
      <c r="C11" s="5"/>
    </row>
    <row r="12" ht="36" customHeight="1" spans="1:3" x14ac:dyDescent="0.25">
      <c r="A12" s="5" t="s">
        <v>15</v>
      </c>
      <c r="B12" s="5"/>
      <c r="C12" s="5"/>
    </row>
  </sheetData>
  <sheetProtection sheet="1" formatColumns="0" formatRows="0"/>
  <mergeCells count="4">
    <mergeCell ref="A9:C9"/>
    <mergeCell ref="A10:C10"/>
    <mergeCell ref="A11:C11"/>
    <mergeCell ref="A12:C12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50" customWidth="1"/>
    <col min="2" max="2" width="22" customWidth="1"/>
    <col min="3" max="3" width="46" customWidth="1"/>
  </cols>
  <sheetData>
    <row r="1" ht="28" customHeight="1" spans="1:1" x14ac:dyDescent="0.25">
      <c r="A1" s="1">
        <f>IF(B3="","会計担当理事の月次チェック 入力",B3&amp;" 会計担当理事の月次チェック 入力")</f>
      </c>
    </row>
    <row r="2" ht="24" customHeight="1" spans="1:3" x14ac:dyDescent="0.25">
      <c r="A2" s="2" t="s">
        <v>16</v>
      </c>
      <c r="B2" s="2" t="s">
        <v>17</v>
      </c>
      <c r="C2" s="2" t="s">
        <v>18</v>
      </c>
    </row>
    <row r="3" ht="22" customHeight="1" spans="1:3" x14ac:dyDescent="0.25">
      <c r="A3" s="6" t="s">
        <v>19</v>
      </c>
      <c r="B3" s="7"/>
      <c r="C3" s="8" t="s">
        <v>20</v>
      </c>
    </row>
    <row r="4" ht="22" customHeight="1" spans="1:3" x14ac:dyDescent="0.25">
      <c r="A4" s="6" t="s">
        <v>21</v>
      </c>
      <c r="B4" s="7"/>
      <c r="C4" s="8" t="s">
        <v>22</v>
      </c>
    </row>
    <row r="5" ht="22" customHeight="1" spans="1:3" x14ac:dyDescent="0.25">
      <c r="A5" s="6" t="s">
        <v>23</v>
      </c>
      <c r="B5" s="9"/>
      <c r="C5" s="8" t="s">
        <v>24</v>
      </c>
    </row>
    <row r="6" ht="22" customHeight="1" spans="1:3" x14ac:dyDescent="0.25">
      <c r="A6" s="6" t="s">
        <v>25</v>
      </c>
      <c r="B6" s="9"/>
      <c r="C6" s="8" t="s">
        <v>26</v>
      </c>
    </row>
    <row r="7" ht="22" customHeight="1" spans="1:3" x14ac:dyDescent="0.25">
      <c r="A7" s="6" t="s">
        <v>27</v>
      </c>
      <c r="B7" s="10"/>
      <c r="C7" s="8" t="s">
        <v>28</v>
      </c>
    </row>
    <row r="8" ht="22" customHeight="1" spans="1:3" x14ac:dyDescent="0.25">
      <c r="A8" s="6" t="s">
        <v>29</v>
      </c>
      <c r="B8" s="9"/>
      <c r="C8" s="8" t="s">
        <v>30</v>
      </c>
    </row>
    <row r="9" ht="22" customHeight="1" spans="1:3" x14ac:dyDescent="0.25">
      <c r="A9" s="6" t="s">
        <v>31</v>
      </c>
      <c r="B9" s="10"/>
      <c r="C9" s="8" t="s">
        <v>32</v>
      </c>
    </row>
    <row r="10" ht="24" customHeight="1" spans="1:1" x14ac:dyDescent="0.25">
      <c r="A10" s="11" t="s">
        <v>33</v>
      </c>
    </row>
    <row r="11" ht="30" customHeight="1" spans="1:3" x14ac:dyDescent="0.25">
      <c r="A11" s="6" t="s">
        <v>34</v>
      </c>
      <c r="B11" s="12">
        <f>IF(B7="","",EDATE(B7,12)-1)</f>
      </c>
      <c r="C11" s="8" t="s">
        <v>35</v>
      </c>
    </row>
    <row r="12" ht="30" customHeight="1" spans="1:3" x14ac:dyDescent="0.25">
      <c r="A12" s="6" t="s">
        <v>36</v>
      </c>
      <c r="B12" s="12">
        <f>IF(B7="","",EDATE(B7,14)-1)</f>
      </c>
      <c r="C12" s="8" t="s">
        <v>37</v>
      </c>
    </row>
    <row r="13" ht="30" customHeight="1" spans="1:3" x14ac:dyDescent="0.25">
      <c r="A13" s="6" t="s">
        <v>38</v>
      </c>
      <c r="B13" s="12">
        <f>IF(B9="","",B9-15)</f>
      </c>
      <c r="C13" s="8" t="s">
        <v>39</v>
      </c>
    </row>
    <row r="14" ht="48" customHeight="1" spans="1:3" x14ac:dyDescent="0.25">
      <c r="A14" s="6" t="s">
        <v>40</v>
      </c>
      <c r="B14" s="13">
        <f>IF(OR(B9="",B12=""),"",IF(B9&lt;=B11,"総会の日が締めの日より前です",IF(B9&gt;B12,"総会の日が次の年度の始まりから2か月を過ぎています（標準管理規約 第42条第3項）","")))</f>
      </c>
      <c r="C14" s="13"/>
    </row>
  </sheetData>
  <sheetProtection sheet="1" formatColumns="0" formatRows="0"/>
  <mergeCells count="1">
    <mergeCell ref="B14:C14"/>
  </mergeCells>
  <dataValidations count="6">
    <dataValidation type="textLength" operator="lessThanOrEqual" allowBlank="1" showErrorMessage="1" errorTitle="名前" error="40字以内で入れてください" sqref="B3">
      <formula1>40</formula1>
    </dataValidation>
    <dataValidation type="whole" allowBlank="1" showErrorMessage="1" errorTitle="戸数" error="1〜9,999 の整数を入れてください" sqref="B4">
      <formula1>1</formula1>
      <formula2>9999</formula2>
    </dataValidation>
    <dataValidation type="whole" allowBlank="1" showErrorMessage="1" errorTitle="金額" error="0〜99,999,999 の整数（円）を入れてください" sqref="B5:B6">
      <formula1>0</formula1>
      <formula2>99999999</formula2>
    </dataValidation>
    <dataValidation type="date" operator="greaterThan" allowBlank="1" showErrorMessage="1" errorTitle="日付" error="日付を 2026/4/1 の形で入れてください" sqref="B7">
      <formula1>36526</formula1>
    </dataValidation>
    <dataValidation type="whole" allowBlank="1" showErrorMessage="1" errorTitle="金額" error="0〜99,999,999 の整数（円）を入れてください" sqref="B8">
      <formula1>0</formula1>
      <formula2>99999999</formula2>
    </dataValidation>
    <dataValidation type="date" operator="greaterThan" allowBlank="1" showErrorMessage="1" errorTitle="日付" error="日付を 2026/4/1 の形で入れてください" sqref="B9">
      <formula1>36526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8"/>
  <sheetViews>
    <sheetView workbookViewId="0">
      <pane xSplit="1" ySplit="5" topLeftCell="B6" activePane="bottomRight" state="frozen"/>
      <selection pane="bottomRight"/>
    </sheetView>
  </sheetViews>
  <sheetFormatPr defaultRowHeight="15" outlineLevelRow="0" outlineLevelCol="0" x14ac:dyDescent="55"/>
  <cols>
    <col min="1" max="1" width="13" customWidth="1"/>
    <col min="2" max="3" width="11" customWidth="1"/>
    <col min="4" max="4" width="8" customWidth="1"/>
    <col min="5" max="6" width="11" customWidth="1"/>
    <col min="7" max="7" width="10" customWidth="1"/>
    <col min="8" max="9" width="11" customWidth="1"/>
    <col min="10" max="10" width="10" customWidth="1"/>
    <col min="11" max="11" width="7" customWidth="1"/>
    <col min="13" max="14" width="11" customWidth="1"/>
    <col min="15" max="15" width="8" customWidth="1"/>
    <col min="16" max="17" width="12" customWidth="1"/>
    <col min="18" max="18" width="10" customWidth="1"/>
    <col min="19" max="20" width="13" customWidth="1"/>
    <col min="21" max="21" width="10" customWidth="1"/>
    <col min="22" max="22" width="30" customWidth="1"/>
    <col min="23" max="24" width="10" customWidth="1"/>
    <col min="25" max="25" width="26" customWidth="1"/>
  </cols>
  <sheetData>
    <row r="1" ht="28" customHeight="1" spans="1:1" x14ac:dyDescent="0.25">
      <c r="A1" s="1">
        <f>IF(入力!$B$3="","会計担当理事の月次チェック",入力!$B$3&amp;" 会計担当理事の月次チェック")</f>
      </c>
    </row>
    <row r="2" ht="20" customHeight="1" spans="1:1" x14ac:dyDescent="0.25">
      <c r="A2" s="14" t="s">
        <v>41</v>
      </c>
    </row>
    <row r="3" ht="20" customHeight="1" spans="1:1" x14ac:dyDescent="0.25">
      <c r="A3" s="14" t="s">
        <v>42</v>
      </c>
    </row>
    <row r="5" ht="48" customHeight="1" spans="1:25" x14ac:dyDescent="0.25">
      <c r="A5" s="2" t="s">
        <v>43</v>
      </c>
      <c r="B5" s="2" t="s">
        <v>44</v>
      </c>
      <c r="C5" s="2" t="s">
        <v>45</v>
      </c>
      <c r="D5" s="2" t="s">
        <v>46</v>
      </c>
      <c r="E5" s="2" t="s">
        <v>47</v>
      </c>
      <c r="F5" s="2" t="s">
        <v>48</v>
      </c>
      <c r="G5" s="2" t="s">
        <v>49</v>
      </c>
      <c r="H5" s="2" t="s">
        <v>50</v>
      </c>
      <c r="I5" s="2" t="s">
        <v>51</v>
      </c>
      <c r="J5" s="2" t="s">
        <v>52</v>
      </c>
      <c r="K5" s="2" t="s">
        <v>53</v>
      </c>
      <c r="L5" s="2" t="s">
        <v>54</v>
      </c>
      <c r="M5" s="2" t="s">
        <v>55</v>
      </c>
      <c r="N5" s="2" t="s">
        <v>56</v>
      </c>
      <c r="O5" s="2" t="s">
        <v>57</v>
      </c>
      <c r="P5" s="2" t="s">
        <v>58</v>
      </c>
      <c r="Q5" s="2" t="s">
        <v>59</v>
      </c>
      <c r="R5" s="2" t="s">
        <v>60</v>
      </c>
      <c r="S5" s="2" t="s">
        <v>61</v>
      </c>
      <c r="T5" s="2" t="s">
        <v>62</v>
      </c>
      <c r="U5" s="2" t="s">
        <v>60</v>
      </c>
      <c r="V5" s="2" t="s">
        <v>63</v>
      </c>
      <c r="W5" s="2" t="s">
        <v>64</v>
      </c>
      <c r="X5" s="2" t="s">
        <v>65</v>
      </c>
      <c r="Y5" s="2" t="s">
        <v>66</v>
      </c>
    </row>
    <row r="6" ht="30" customHeight="1" spans="1:25" x14ac:dyDescent="0.25">
      <c r="A6" s="15">
        <f>IF(入力!$B$7="","",EDATE(入力!$B$7,ROW()-6))</f>
      </c>
      <c r="B6" s="16"/>
      <c r="C6" s="17">
        <f>IF(A6="","",EOMONTH(A6,1))</f>
      </c>
      <c r="D6" s="13">
        <f>IF(OR(B6="",C6=""),"",IF(B6&lt;=C6,"期限内","遅れ"))</f>
      </c>
      <c r="E6" s="18">
        <f>IF(入力!$B$5="","",入力!$B$5)</f>
      </c>
      <c r="F6" s="9"/>
      <c r="G6" s="18">
        <f>IF(OR(E6="",F6=""),"",E6-F6)</f>
      </c>
      <c r="H6" s="18">
        <f>IF(入力!$B$6="","",入力!$B$6)</f>
      </c>
      <c r="I6" s="9"/>
      <c r="J6" s="18">
        <f>IF(OR(H6="",I6=""),"",H6-I6)</f>
      </c>
      <c r="K6" s="7"/>
      <c r="L6" s="7"/>
      <c r="M6" s="9"/>
      <c r="N6" s="18">
        <f>IF(M6="","",SUM($M$6:M6))</f>
      </c>
      <c r="O6" s="19">
        <f>IF(OR(N6="",入力!$B$8=""),"",N6/入力!$B$8)</f>
      </c>
      <c r="P6" s="9"/>
      <c r="Q6" s="9"/>
      <c r="R6" s="13">
        <f>IF(OR(P6="",Q6=""),"",IF(P6=Q6,"一致","差 "&amp;TEXT(P6-Q6,"#,##0")&amp;"円"))</f>
      </c>
      <c r="S6" s="9"/>
      <c r="T6" s="9"/>
      <c r="U6" s="13">
        <f>IF(OR(S6="",T6=""),"",IF(S6=T6,"一致","差 "&amp;TEXT(S6-T6,"#,##0")&amp;"円"))</f>
      </c>
      <c r="V6" s="20">
        <f>IF(N(L6)&gt;0,"2か月続く未収があります。3か月になる前に督促の段取りを理事会へ",IF(AND(O6&lt;&gt;"",N(O6)&gt;=(ROW()-5)/12+0.1),"支出が予算の月割りより10%以上進んでいます",""))</f>
      </c>
      <c r="W6" s="16"/>
      <c r="X6" s="7"/>
      <c r="Y6" s="7"/>
    </row>
    <row r="7" ht="30" customHeight="1" spans="1:25" x14ac:dyDescent="0.25">
      <c r="A7" s="15">
        <f>IF(入力!$B$7="","",EDATE(入力!$B$7,ROW()-6))</f>
      </c>
      <c r="B7" s="16"/>
      <c r="C7" s="17">
        <f>IF(A7="","",EOMONTH(A7,1))</f>
      </c>
      <c r="D7" s="13">
        <f>IF(OR(B7="",C7=""),"",IF(B7&lt;=C7,"期限内","遅れ"))</f>
      </c>
      <c r="E7" s="18">
        <f>IF(入力!$B$5="","",入力!$B$5)</f>
      </c>
      <c r="F7" s="9"/>
      <c r="G7" s="18">
        <f>IF(OR(E7="",F7=""),"",E7-F7)</f>
      </c>
      <c r="H7" s="18">
        <f>IF(入力!$B$6="","",入力!$B$6)</f>
      </c>
      <c r="I7" s="9"/>
      <c r="J7" s="18">
        <f>IF(OR(H7="",I7=""),"",H7-I7)</f>
      </c>
      <c r="K7" s="7"/>
      <c r="L7" s="7"/>
      <c r="M7" s="9"/>
      <c r="N7" s="18">
        <f>IF(M7="","",SUM($M$6:M7))</f>
      </c>
      <c r="O7" s="19">
        <f>IF(OR(N7="",入力!$B$8=""),"",N7/入力!$B$8)</f>
      </c>
      <c r="P7" s="9"/>
      <c r="Q7" s="9"/>
      <c r="R7" s="13">
        <f>IF(OR(P7="",Q7=""),"",IF(P7=Q7,"一致","差 "&amp;TEXT(P7-Q7,"#,##0")&amp;"円"))</f>
      </c>
      <c r="S7" s="9"/>
      <c r="T7" s="9"/>
      <c r="U7" s="13">
        <f>IF(OR(S7="",T7=""),"",IF(S7=T7,"一致","差 "&amp;TEXT(S7-T7,"#,##0")&amp;"円"))</f>
      </c>
      <c r="V7" s="20">
        <f>IF(N(L7)&gt;0,"2か月続く未収があります。3か月になる前に督促の段取りを理事会へ",IF(AND(O7&lt;&gt;"",N(O7)&gt;=(ROW()-5)/12+0.1),"支出が予算の月割りより10%以上進んでいます",""))</f>
      </c>
      <c r="W7" s="16"/>
      <c r="X7" s="7"/>
      <c r="Y7" s="7"/>
    </row>
    <row r="8" ht="30" customHeight="1" spans="1:25" x14ac:dyDescent="0.25">
      <c r="A8" s="15">
        <f>IF(入力!$B$7="","",EDATE(入力!$B$7,ROW()-6))</f>
      </c>
      <c r="B8" s="16"/>
      <c r="C8" s="17">
        <f>IF(A8="","",EOMONTH(A8,1))</f>
      </c>
      <c r="D8" s="13">
        <f>IF(OR(B8="",C8=""),"",IF(B8&lt;=C8,"期限内","遅れ"))</f>
      </c>
      <c r="E8" s="18">
        <f>IF(入力!$B$5="","",入力!$B$5)</f>
      </c>
      <c r="F8" s="9"/>
      <c r="G8" s="18">
        <f>IF(OR(E8="",F8=""),"",E8-F8)</f>
      </c>
      <c r="H8" s="18">
        <f>IF(入力!$B$6="","",入力!$B$6)</f>
      </c>
      <c r="I8" s="9"/>
      <c r="J8" s="18">
        <f>IF(OR(H8="",I8=""),"",H8-I8)</f>
      </c>
      <c r="K8" s="7"/>
      <c r="L8" s="7"/>
      <c r="M8" s="9"/>
      <c r="N8" s="18">
        <f>IF(M8="","",SUM($M$6:M8))</f>
      </c>
      <c r="O8" s="19">
        <f>IF(OR(N8="",入力!$B$8=""),"",N8/入力!$B$8)</f>
      </c>
      <c r="P8" s="9"/>
      <c r="Q8" s="9"/>
      <c r="R8" s="13">
        <f>IF(OR(P8="",Q8=""),"",IF(P8=Q8,"一致","差 "&amp;TEXT(P8-Q8,"#,##0")&amp;"円"))</f>
      </c>
      <c r="S8" s="9"/>
      <c r="T8" s="9"/>
      <c r="U8" s="13">
        <f>IF(OR(S8="",T8=""),"",IF(S8=T8,"一致","差 "&amp;TEXT(S8-T8,"#,##0")&amp;"円"))</f>
      </c>
      <c r="V8" s="20">
        <f>IF(N(L8)&gt;0,"2か月続く未収があります。3か月になる前に督促の段取りを理事会へ",IF(AND(O8&lt;&gt;"",N(O8)&gt;=(ROW()-5)/12+0.1),"支出が予算の月割りより10%以上進んでいます",""))</f>
      </c>
      <c r="W8" s="16"/>
      <c r="X8" s="7"/>
      <c r="Y8" s="7"/>
    </row>
    <row r="9" ht="30" customHeight="1" spans="1:25" x14ac:dyDescent="0.25">
      <c r="A9" s="15">
        <f>IF(入力!$B$7="","",EDATE(入力!$B$7,ROW()-6))</f>
      </c>
      <c r="B9" s="16"/>
      <c r="C9" s="17">
        <f>IF(A9="","",EOMONTH(A9,1))</f>
      </c>
      <c r="D9" s="13">
        <f>IF(OR(B9="",C9=""),"",IF(B9&lt;=C9,"期限内","遅れ"))</f>
      </c>
      <c r="E9" s="18">
        <f>IF(入力!$B$5="","",入力!$B$5)</f>
      </c>
      <c r="F9" s="9"/>
      <c r="G9" s="18">
        <f>IF(OR(E9="",F9=""),"",E9-F9)</f>
      </c>
      <c r="H9" s="18">
        <f>IF(入力!$B$6="","",入力!$B$6)</f>
      </c>
      <c r="I9" s="9"/>
      <c r="J9" s="18">
        <f>IF(OR(H9="",I9=""),"",H9-I9)</f>
      </c>
      <c r="K9" s="7"/>
      <c r="L9" s="7"/>
      <c r="M9" s="9"/>
      <c r="N9" s="18">
        <f>IF(M9="","",SUM($M$6:M9))</f>
      </c>
      <c r="O9" s="19">
        <f>IF(OR(N9="",入力!$B$8=""),"",N9/入力!$B$8)</f>
      </c>
      <c r="P9" s="9"/>
      <c r="Q9" s="9"/>
      <c r="R9" s="13">
        <f>IF(OR(P9="",Q9=""),"",IF(P9=Q9,"一致","差 "&amp;TEXT(P9-Q9,"#,##0")&amp;"円"))</f>
      </c>
      <c r="S9" s="9"/>
      <c r="T9" s="9"/>
      <c r="U9" s="13">
        <f>IF(OR(S9="",T9=""),"",IF(S9=T9,"一致","差 "&amp;TEXT(S9-T9,"#,##0")&amp;"円"))</f>
      </c>
      <c r="V9" s="20">
        <f>IF(N(L9)&gt;0,"2か月続く未収があります。3か月になる前に督促の段取りを理事会へ",IF(AND(O9&lt;&gt;"",N(O9)&gt;=(ROW()-5)/12+0.1),"支出が予算の月割りより10%以上進んでいます",""))</f>
      </c>
      <c r="W9" s="16"/>
      <c r="X9" s="7"/>
      <c r="Y9" s="7"/>
    </row>
    <row r="10" ht="30" customHeight="1" spans="1:25" x14ac:dyDescent="0.25">
      <c r="A10" s="15">
        <f>IF(入力!$B$7="","",EDATE(入力!$B$7,ROW()-6))</f>
      </c>
      <c r="B10" s="16"/>
      <c r="C10" s="17">
        <f>IF(A10="","",EOMONTH(A10,1))</f>
      </c>
      <c r="D10" s="13">
        <f>IF(OR(B10="",C10=""),"",IF(B10&lt;=C10,"期限内","遅れ"))</f>
      </c>
      <c r="E10" s="18">
        <f>IF(入力!$B$5="","",入力!$B$5)</f>
      </c>
      <c r="F10" s="9"/>
      <c r="G10" s="18">
        <f>IF(OR(E10="",F10=""),"",E10-F10)</f>
      </c>
      <c r="H10" s="18">
        <f>IF(入力!$B$6="","",入力!$B$6)</f>
      </c>
      <c r="I10" s="9"/>
      <c r="J10" s="18">
        <f>IF(OR(H10="",I10=""),"",H10-I10)</f>
      </c>
      <c r="K10" s="7"/>
      <c r="L10" s="7"/>
      <c r="M10" s="9"/>
      <c r="N10" s="18">
        <f>IF(M10="","",SUM($M$6:M10))</f>
      </c>
      <c r="O10" s="19">
        <f>IF(OR(N10="",入力!$B$8=""),"",N10/入力!$B$8)</f>
      </c>
      <c r="P10" s="9"/>
      <c r="Q10" s="9"/>
      <c r="R10" s="13">
        <f>IF(OR(P10="",Q10=""),"",IF(P10=Q10,"一致","差 "&amp;TEXT(P10-Q10,"#,##0")&amp;"円"))</f>
      </c>
      <c r="S10" s="9"/>
      <c r="T10" s="9"/>
      <c r="U10" s="13">
        <f>IF(OR(S10="",T10=""),"",IF(S10=T10,"一致","差 "&amp;TEXT(S10-T10,"#,##0")&amp;"円"))</f>
      </c>
      <c r="V10" s="20">
        <f>IF(N(L10)&gt;0,"2か月続く未収があります。3か月になる前に督促の段取りを理事会へ",IF(AND(O10&lt;&gt;"",N(O10)&gt;=(ROW()-5)/12+0.1),"支出が予算の月割りより10%以上進んでいます",""))</f>
      </c>
      <c r="W10" s="16"/>
      <c r="X10" s="7"/>
      <c r="Y10" s="7"/>
    </row>
    <row r="11" ht="30" customHeight="1" spans="1:25" x14ac:dyDescent="0.25">
      <c r="A11" s="15">
        <f>IF(入力!$B$7="","",EDATE(入力!$B$7,ROW()-6))</f>
      </c>
      <c r="B11" s="16"/>
      <c r="C11" s="17">
        <f>IF(A11="","",EOMONTH(A11,1))</f>
      </c>
      <c r="D11" s="13">
        <f>IF(OR(B11="",C11=""),"",IF(B11&lt;=C11,"期限内","遅れ"))</f>
      </c>
      <c r="E11" s="18">
        <f>IF(入力!$B$5="","",入力!$B$5)</f>
      </c>
      <c r="F11" s="9"/>
      <c r="G11" s="18">
        <f>IF(OR(E11="",F11=""),"",E11-F11)</f>
      </c>
      <c r="H11" s="18">
        <f>IF(入力!$B$6="","",入力!$B$6)</f>
      </c>
      <c r="I11" s="9"/>
      <c r="J11" s="18">
        <f>IF(OR(H11="",I11=""),"",H11-I11)</f>
      </c>
      <c r="K11" s="7"/>
      <c r="L11" s="7"/>
      <c r="M11" s="9"/>
      <c r="N11" s="18">
        <f>IF(M11="","",SUM($M$6:M11))</f>
      </c>
      <c r="O11" s="19">
        <f>IF(OR(N11="",入力!$B$8=""),"",N11/入力!$B$8)</f>
      </c>
      <c r="P11" s="9"/>
      <c r="Q11" s="9"/>
      <c r="R11" s="13">
        <f>IF(OR(P11="",Q11=""),"",IF(P11=Q11,"一致","差 "&amp;TEXT(P11-Q11,"#,##0")&amp;"円"))</f>
      </c>
      <c r="S11" s="9"/>
      <c r="T11" s="9"/>
      <c r="U11" s="13">
        <f>IF(OR(S11="",T11=""),"",IF(S11=T11,"一致","差 "&amp;TEXT(S11-T11,"#,##0")&amp;"円"))</f>
      </c>
      <c r="V11" s="20">
        <f>IF(N(L11)&gt;0,"2か月続く未収があります。3か月になる前に督促の段取りを理事会へ",IF(AND(O11&lt;&gt;"",N(O11)&gt;=(ROW()-5)/12+0.1),"支出が予算の月割りより10%以上進んでいます",""))</f>
      </c>
      <c r="W11" s="16"/>
      <c r="X11" s="7"/>
      <c r="Y11" s="7"/>
    </row>
    <row r="12" ht="30" customHeight="1" spans="1:25" x14ac:dyDescent="0.25">
      <c r="A12" s="15">
        <f>IF(入力!$B$7="","",EDATE(入力!$B$7,ROW()-6))</f>
      </c>
      <c r="B12" s="16"/>
      <c r="C12" s="17">
        <f>IF(A12="","",EOMONTH(A12,1))</f>
      </c>
      <c r="D12" s="13">
        <f>IF(OR(B12="",C12=""),"",IF(B12&lt;=C12,"期限内","遅れ"))</f>
      </c>
      <c r="E12" s="18">
        <f>IF(入力!$B$5="","",入力!$B$5)</f>
      </c>
      <c r="F12" s="9"/>
      <c r="G12" s="18">
        <f>IF(OR(E12="",F12=""),"",E12-F12)</f>
      </c>
      <c r="H12" s="18">
        <f>IF(入力!$B$6="","",入力!$B$6)</f>
      </c>
      <c r="I12" s="9"/>
      <c r="J12" s="18">
        <f>IF(OR(H12="",I12=""),"",H12-I12)</f>
      </c>
      <c r="K12" s="7"/>
      <c r="L12" s="7"/>
      <c r="M12" s="9"/>
      <c r="N12" s="18">
        <f>IF(M12="","",SUM($M$6:M12))</f>
      </c>
      <c r="O12" s="19">
        <f>IF(OR(N12="",入力!$B$8=""),"",N12/入力!$B$8)</f>
      </c>
      <c r="P12" s="9"/>
      <c r="Q12" s="9"/>
      <c r="R12" s="13">
        <f>IF(OR(P12="",Q12=""),"",IF(P12=Q12,"一致","差 "&amp;TEXT(P12-Q12,"#,##0")&amp;"円"))</f>
      </c>
      <c r="S12" s="9"/>
      <c r="T12" s="9"/>
      <c r="U12" s="13">
        <f>IF(OR(S12="",T12=""),"",IF(S12=T12,"一致","差 "&amp;TEXT(S12-T12,"#,##0")&amp;"円"))</f>
      </c>
      <c r="V12" s="20">
        <f>IF(N(L12)&gt;0,"2か月続く未収があります。3か月になる前に督促の段取りを理事会へ",IF(AND(O12&lt;&gt;"",N(O12)&gt;=(ROW()-5)/12+0.1),"支出が予算の月割りより10%以上進んでいます",""))</f>
      </c>
      <c r="W12" s="16"/>
      <c r="X12" s="7"/>
      <c r="Y12" s="7"/>
    </row>
    <row r="13" ht="30" customHeight="1" spans="1:25" x14ac:dyDescent="0.25">
      <c r="A13" s="15">
        <f>IF(入力!$B$7="","",EDATE(入力!$B$7,ROW()-6))</f>
      </c>
      <c r="B13" s="16"/>
      <c r="C13" s="17">
        <f>IF(A13="","",EOMONTH(A13,1))</f>
      </c>
      <c r="D13" s="13">
        <f>IF(OR(B13="",C13=""),"",IF(B13&lt;=C13,"期限内","遅れ"))</f>
      </c>
      <c r="E13" s="18">
        <f>IF(入力!$B$5="","",入力!$B$5)</f>
      </c>
      <c r="F13" s="9"/>
      <c r="G13" s="18">
        <f>IF(OR(E13="",F13=""),"",E13-F13)</f>
      </c>
      <c r="H13" s="18">
        <f>IF(入力!$B$6="","",入力!$B$6)</f>
      </c>
      <c r="I13" s="9"/>
      <c r="J13" s="18">
        <f>IF(OR(H13="",I13=""),"",H13-I13)</f>
      </c>
      <c r="K13" s="7"/>
      <c r="L13" s="7"/>
      <c r="M13" s="9"/>
      <c r="N13" s="18">
        <f>IF(M13="","",SUM($M$6:M13))</f>
      </c>
      <c r="O13" s="19">
        <f>IF(OR(N13="",入力!$B$8=""),"",N13/入力!$B$8)</f>
      </c>
      <c r="P13" s="9"/>
      <c r="Q13" s="9"/>
      <c r="R13" s="13">
        <f>IF(OR(P13="",Q13=""),"",IF(P13=Q13,"一致","差 "&amp;TEXT(P13-Q13,"#,##0")&amp;"円"))</f>
      </c>
      <c r="S13" s="9"/>
      <c r="T13" s="9"/>
      <c r="U13" s="13">
        <f>IF(OR(S13="",T13=""),"",IF(S13=T13,"一致","差 "&amp;TEXT(S13-T13,"#,##0")&amp;"円"))</f>
      </c>
      <c r="V13" s="20">
        <f>IF(N(L13)&gt;0,"2か月続く未収があります。3か月になる前に督促の段取りを理事会へ",IF(AND(O13&lt;&gt;"",N(O13)&gt;=(ROW()-5)/12+0.1),"支出が予算の月割りより10%以上進んでいます",""))</f>
      </c>
      <c r="W13" s="16"/>
      <c r="X13" s="7"/>
      <c r="Y13" s="7"/>
    </row>
    <row r="14" ht="30" customHeight="1" spans="1:25" x14ac:dyDescent="0.25">
      <c r="A14" s="15">
        <f>IF(入力!$B$7="","",EDATE(入力!$B$7,ROW()-6))</f>
      </c>
      <c r="B14" s="16"/>
      <c r="C14" s="17">
        <f>IF(A14="","",EOMONTH(A14,1))</f>
      </c>
      <c r="D14" s="13">
        <f>IF(OR(B14="",C14=""),"",IF(B14&lt;=C14,"期限内","遅れ"))</f>
      </c>
      <c r="E14" s="18">
        <f>IF(入力!$B$5="","",入力!$B$5)</f>
      </c>
      <c r="F14" s="9"/>
      <c r="G14" s="18">
        <f>IF(OR(E14="",F14=""),"",E14-F14)</f>
      </c>
      <c r="H14" s="18">
        <f>IF(入力!$B$6="","",入力!$B$6)</f>
      </c>
      <c r="I14" s="9"/>
      <c r="J14" s="18">
        <f>IF(OR(H14="",I14=""),"",H14-I14)</f>
      </c>
      <c r="K14" s="7"/>
      <c r="L14" s="7"/>
      <c r="M14" s="9"/>
      <c r="N14" s="18">
        <f>IF(M14="","",SUM($M$6:M14))</f>
      </c>
      <c r="O14" s="19">
        <f>IF(OR(N14="",入力!$B$8=""),"",N14/入力!$B$8)</f>
      </c>
      <c r="P14" s="9"/>
      <c r="Q14" s="9"/>
      <c r="R14" s="13">
        <f>IF(OR(P14="",Q14=""),"",IF(P14=Q14,"一致","差 "&amp;TEXT(P14-Q14,"#,##0")&amp;"円"))</f>
      </c>
      <c r="S14" s="9"/>
      <c r="T14" s="9"/>
      <c r="U14" s="13">
        <f>IF(OR(S14="",T14=""),"",IF(S14=T14,"一致","差 "&amp;TEXT(S14-T14,"#,##0")&amp;"円"))</f>
      </c>
      <c r="V14" s="20">
        <f>IF(N(L14)&gt;0,"2か月続く未収があります。3か月になる前に督促の段取りを理事会へ",IF(AND(O14&lt;&gt;"",N(O14)&gt;=(ROW()-5)/12+0.1),"支出が予算の月割りより10%以上進んでいます",""))</f>
      </c>
      <c r="W14" s="16"/>
      <c r="X14" s="7"/>
      <c r="Y14" s="7"/>
    </row>
    <row r="15" ht="30" customHeight="1" spans="1:25" x14ac:dyDescent="0.25">
      <c r="A15" s="15">
        <f>IF(入力!$B$7="","",EDATE(入力!$B$7,ROW()-6))</f>
      </c>
      <c r="B15" s="16"/>
      <c r="C15" s="17">
        <f>IF(A15="","",EOMONTH(A15,1))</f>
      </c>
      <c r="D15" s="13">
        <f>IF(OR(B15="",C15=""),"",IF(B15&lt;=C15,"期限内","遅れ"))</f>
      </c>
      <c r="E15" s="18">
        <f>IF(入力!$B$5="","",入力!$B$5)</f>
      </c>
      <c r="F15" s="9"/>
      <c r="G15" s="18">
        <f>IF(OR(E15="",F15=""),"",E15-F15)</f>
      </c>
      <c r="H15" s="18">
        <f>IF(入力!$B$6="","",入力!$B$6)</f>
      </c>
      <c r="I15" s="9"/>
      <c r="J15" s="18">
        <f>IF(OR(H15="",I15=""),"",H15-I15)</f>
      </c>
      <c r="K15" s="7"/>
      <c r="L15" s="7"/>
      <c r="M15" s="9"/>
      <c r="N15" s="18">
        <f>IF(M15="","",SUM($M$6:M15))</f>
      </c>
      <c r="O15" s="19">
        <f>IF(OR(N15="",入力!$B$8=""),"",N15/入力!$B$8)</f>
      </c>
      <c r="P15" s="9"/>
      <c r="Q15" s="9"/>
      <c r="R15" s="13">
        <f>IF(OR(P15="",Q15=""),"",IF(P15=Q15,"一致","差 "&amp;TEXT(P15-Q15,"#,##0")&amp;"円"))</f>
      </c>
      <c r="S15" s="9"/>
      <c r="T15" s="9"/>
      <c r="U15" s="13">
        <f>IF(OR(S15="",T15=""),"",IF(S15=T15,"一致","差 "&amp;TEXT(S15-T15,"#,##0")&amp;"円"))</f>
      </c>
      <c r="V15" s="20">
        <f>IF(N(L15)&gt;0,"2か月続く未収があります。3か月になる前に督促の段取りを理事会へ",IF(AND(O15&lt;&gt;"",N(O15)&gt;=(ROW()-5)/12+0.1),"支出が予算の月割りより10%以上進んでいます",""))</f>
      </c>
      <c r="W15" s="16"/>
      <c r="X15" s="7"/>
      <c r="Y15" s="7"/>
    </row>
    <row r="16" ht="30" customHeight="1" spans="1:25" x14ac:dyDescent="0.25">
      <c r="A16" s="15">
        <f>IF(入力!$B$7="","",EDATE(入力!$B$7,ROW()-6))</f>
      </c>
      <c r="B16" s="16"/>
      <c r="C16" s="17">
        <f>IF(A16="","",EOMONTH(A16,1))</f>
      </c>
      <c r="D16" s="13">
        <f>IF(OR(B16="",C16=""),"",IF(B16&lt;=C16,"期限内","遅れ"))</f>
      </c>
      <c r="E16" s="18">
        <f>IF(入力!$B$5="","",入力!$B$5)</f>
      </c>
      <c r="F16" s="9"/>
      <c r="G16" s="18">
        <f>IF(OR(E16="",F16=""),"",E16-F16)</f>
      </c>
      <c r="H16" s="18">
        <f>IF(入力!$B$6="","",入力!$B$6)</f>
      </c>
      <c r="I16" s="9"/>
      <c r="J16" s="18">
        <f>IF(OR(H16="",I16=""),"",H16-I16)</f>
      </c>
      <c r="K16" s="7"/>
      <c r="L16" s="7"/>
      <c r="M16" s="9"/>
      <c r="N16" s="18">
        <f>IF(M16="","",SUM($M$6:M16))</f>
      </c>
      <c r="O16" s="19">
        <f>IF(OR(N16="",入力!$B$8=""),"",N16/入力!$B$8)</f>
      </c>
      <c r="P16" s="9"/>
      <c r="Q16" s="9"/>
      <c r="R16" s="13">
        <f>IF(OR(P16="",Q16=""),"",IF(P16=Q16,"一致","差 "&amp;TEXT(P16-Q16,"#,##0")&amp;"円"))</f>
      </c>
      <c r="S16" s="9"/>
      <c r="T16" s="9"/>
      <c r="U16" s="13">
        <f>IF(OR(S16="",T16=""),"",IF(S16=T16,"一致","差 "&amp;TEXT(S16-T16,"#,##0")&amp;"円"))</f>
      </c>
      <c r="V16" s="20">
        <f>IF(N(L16)&gt;0,"2か月続く未収があります。3か月になる前に督促の段取りを理事会へ",IF(AND(O16&lt;&gt;"",N(O16)&gt;=(ROW()-5)/12+0.1),"支出が予算の月割りより10%以上進んでいます",""))</f>
      </c>
      <c r="W16" s="16"/>
      <c r="X16" s="7"/>
      <c r="Y16" s="7"/>
    </row>
    <row r="17" ht="30" customHeight="1" spans="1:25" x14ac:dyDescent="0.25">
      <c r="A17" s="15">
        <f>IF(入力!$B$7="","",EDATE(入力!$B$7,ROW()-6))</f>
      </c>
      <c r="B17" s="16"/>
      <c r="C17" s="17">
        <f>IF(A17="","",EOMONTH(A17,1))</f>
      </c>
      <c r="D17" s="13">
        <f>IF(OR(B17="",C17=""),"",IF(B17&lt;=C17,"期限内","遅れ"))</f>
      </c>
      <c r="E17" s="18">
        <f>IF(入力!$B$5="","",入力!$B$5)</f>
      </c>
      <c r="F17" s="9"/>
      <c r="G17" s="18">
        <f>IF(OR(E17="",F17=""),"",E17-F17)</f>
      </c>
      <c r="H17" s="18">
        <f>IF(入力!$B$6="","",入力!$B$6)</f>
      </c>
      <c r="I17" s="9"/>
      <c r="J17" s="18">
        <f>IF(OR(H17="",I17=""),"",H17-I17)</f>
      </c>
      <c r="K17" s="7"/>
      <c r="L17" s="7"/>
      <c r="M17" s="9"/>
      <c r="N17" s="18">
        <f>IF(M17="","",SUM($M$6:M17))</f>
      </c>
      <c r="O17" s="19">
        <f>IF(OR(N17="",入力!$B$8=""),"",N17/入力!$B$8)</f>
      </c>
      <c r="P17" s="9"/>
      <c r="Q17" s="9"/>
      <c r="R17" s="13">
        <f>IF(OR(P17="",Q17=""),"",IF(P17=Q17,"一致","差 "&amp;TEXT(P17-Q17,"#,##0")&amp;"円"))</f>
      </c>
      <c r="S17" s="9"/>
      <c r="T17" s="9"/>
      <c r="U17" s="13">
        <f>IF(OR(S17="",T17=""),"",IF(S17=T17,"一致","差 "&amp;TEXT(S17-T17,"#,##0")&amp;"円"))</f>
      </c>
      <c r="V17" s="20">
        <f>IF(N(L17)&gt;0,"2か月続く未収があります。3か月になる前に督促の段取りを理事会へ",IF(AND(O17&lt;&gt;"",N(O17)&gt;=(ROW()-5)/12+0.1),"支出が予算の月割りより10%以上進んでいます",""))</f>
      </c>
      <c r="W17" s="16"/>
      <c r="X17" s="7"/>
      <c r="Y17" s="7"/>
    </row>
    <row r="18" ht="26" customHeight="1" spans="1:25" x14ac:dyDescent="0.25">
      <c r="A18" s="21" t="s">
        <v>67</v>
      </c>
      <c r="B18" s="4"/>
      <c r="C18" s="4"/>
      <c r="D18" s="4"/>
      <c r="E18" s="18">
        <f>IF(COUNT(E6:E17)=0,"",SUM(E6:E17))</f>
      </c>
      <c r="F18" s="18">
        <f>IF(COUNT(F6:F17)=0,"",SUM(F6:F17))</f>
      </c>
      <c r="G18" s="18">
        <f>IF(COUNT(G6:G17)=0,"",SUM(G6:G17))</f>
      </c>
      <c r="H18" s="18">
        <f>IF(COUNT(H6:H17)=0,"",SUM(H6:H17))</f>
      </c>
      <c r="I18" s="18">
        <f>IF(COUNT(I6:I17)=0,"",SUM(I6:I17))</f>
      </c>
      <c r="J18" s="18">
        <f>IF(COUNT(J6:J17)=0,"",SUM(J6:J17))</f>
      </c>
      <c r="K18" s="4"/>
      <c r="L18" s="4"/>
      <c r="M18" s="18">
        <f>IF(COUNT(M6:M17)=0,"",SUM(M6:M17))</f>
      </c>
      <c r="N18" s="22">
        <f>IF(M18="","",M18)</f>
      </c>
      <c r="O18" s="19">
        <f>IF(OR(N18="",入力!$B$8=""),"",N18/入力!$B$8)</f>
      </c>
      <c r="P18" s="4"/>
      <c r="Q18" s="4"/>
      <c r="R18" s="4"/>
      <c r="S18" s="4"/>
      <c r="T18" s="4"/>
      <c r="U18" s="4"/>
      <c r="V18" s="4"/>
      <c r="W18" s="4"/>
      <c r="X18" s="4"/>
      <c r="Y18" s="4"/>
    </row>
  </sheetData>
  <sheetProtection sheet="1" formatColumns="0" formatRows="0"/>
  <dataValidations count="20">
    <dataValidation type="date" operator="greaterThan" allowBlank="1" showErrorMessage="1" errorTitle="日付" error="日付を 2026/4/1 の形で入れてください" sqref="B10:B17">
      <formula1>36526</formula1>
    </dataValidation>
    <dataValidation type="date" operator="greaterThan" allowBlank="1" showErrorMessage="1" errorTitle="日付" error="日付を 2026/4/1 の形で入れてください" sqref="B6:B17">
      <formula1>36526</formula1>
    </dataValidation>
    <dataValidation type="whole" allowBlank="1" showErrorMessage="1" errorTitle="金額" error="0〜99,999,999 の整数（円）を入れてください" sqref="F10:F17">
      <formula1>0</formula1>
      <formula2>99999999</formula2>
    </dataValidation>
    <dataValidation type="whole" allowBlank="1" showErrorMessage="1" errorTitle="金額" error="0〜99,999,999 の整数（円）を入れてください" sqref="F6:F17">
      <formula1>0</formula1>
      <formula2>99999999</formula2>
    </dataValidation>
    <dataValidation type="whole" allowBlank="1" showErrorMessage="1" errorTitle="金額" error="0〜99,999,999 の整数（円）を入れてください" sqref="I10:I17">
      <formula1>0</formula1>
      <formula2>99999999</formula2>
    </dataValidation>
    <dataValidation type="whole" allowBlank="1" showErrorMessage="1" errorTitle="金額" error="0〜99,999,999 の整数（円）を入れてください" sqref="I6:I17">
      <formula1>0</formula1>
      <formula2>99999999</formula2>
    </dataValidation>
    <dataValidation type="whole" allowBlank="1" showErrorMessage="1" errorTitle="戸数" error="0〜9,999 の整数を入れてください" sqref="K10:L17">
      <formula1>0</formula1>
      <formula2>9999</formula2>
    </dataValidation>
    <dataValidation type="whole" allowBlank="1" showErrorMessage="1" errorTitle="戸数" error="0〜9,999 の整数を入れてください" sqref="K6:L17">
      <formula1>0</formula1>
      <formula2>9999</formula2>
    </dataValidation>
    <dataValidation type="whole" allowBlank="1" showErrorMessage="1" errorTitle="金額" error="0〜99,999,999 の整数（円）を入れてください" sqref="M10:M17">
      <formula1>0</formula1>
      <formula2>99999999</formula2>
    </dataValidation>
    <dataValidation type="whole" allowBlank="1" showErrorMessage="1" errorTitle="金額" error="0〜99,999,999 の整数（円）を入れてください" sqref="M6:M17">
      <formula1>0</formula1>
      <formula2>99999999</formula2>
    </dataValidation>
    <dataValidation type="whole" allowBlank="1" showErrorMessage="1" errorTitle="金額" error="0〜99,999,999 の整数（円）を入れてください" sqref="P10:Q17">
      <formula1>0</formula1>
      <formula2>99999999</formula2>
    </dataValidation>
    <dataValidation type="whole" allowBlank="1" showErrorMessage="1" errorTitle="金額" error="0〜99,999,999 の整数（円）を入れてください" sqref="P6:Q17">
      <formula1>0</formula1>
      <formula2>99999999</formula2>
    </dataValidation>
    <dataValidation type="whole" allowBlank="1" showErrorMessage="1" errorTitle="金額" error="0〜99,999,999 の整数（円）を入れてください" sqref="S10:T17">
      <formula1>0</formula1>
      <formula2>99999999</formula2>
    </dataValidation>
    <dataValidation type="whole" allowBlank="1" showErrorMessage="1" errorTitle="金額" error="0〜99,999,999 の整数（円）を入れてください" sqref="S6:T17">
      <formula1>0</formula1>
      <formula2>99999999</formula2>
    </dataValidation>
    <dataValidation type="date" operator="greaterThan" allowBlank="1" showErrorMessage="1" errorTitle="日付" error="日付を 2026/4/1 の形で入れてください" sqref="W10:W17">
      <formula1>36526</formula1>
    </dataValidation>
    <dataValidation type="date" operator="greaterThan" allowBlank="1" showErrorMessage="1" errorTitle="日付" error="日付を 2026/4/1 の形で入れてください" sqref="W6:W17">
      <formula1>36526</formula1>
    </dataValidation>
    <dataValidation type="textLength" operator="lessThanOrEqual" allowBlank="1" showErrorMessage="1" errorTitle="名前" error="20字以内で入れてください" sqref="X10:X17">
      <formula1>20</formula1>
    </dataValidation>
    <dataValidation type="textLength" operator="lessThanOrEqual" allowBlank="1" showErrorMessage="1" errorTitle="名前" error="20字以内で入れてください" sqref="X6:X17">
      <formula1>20</formula1>
    </dataValidation>
    <dataValidation type="textLength" operator="lessThanOrEqual" allowBlank="1" showErrorMessage="1" errorTitle="メモ" error="100字以内で入れてください" sqref="Y10:Y17">
      <formula1>100</formula1>
    </dataValidation>
    <dataValidation type="textLength" operator="lessThanOrEqual" allowBlank="1" showErrorMessage="1" errorTitle="メモ" error="100字以内で入れてください" sqref="Y6:Y17">
      <formula1>100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FormatPr defaultRowHeight="15" outlineLevelRow="0" outlineLevelCol="0" x14ac:dyDescent="55"/>
  <cols>
    <col min="1" max="1" width="46" customWidth="1"/>
    <col min="2" max="3" width="22" customWidth="1"/>
    <col min="4" max="4" width="14" customWidth="1"/>
  </cols>
  <sheetData>
    <row r="1" ht="28" customHeight="1" spans="1:1" x14ac:dyDescent="0.25">
      <c r="A1" s="1" t="s">
        <v>68</v>
      </c>
    </row>
    <row r="2" ht="30" customHeight="1" spans="1:4" x14ac:dyDescent="0.25">
      <c r="A2" s="23" t="s">
        <v>69</v>
      </c>
      <c r="B2" s="23"/>
      <c r="C2" s="23"/>
      <c r="D2" s="23"/>
    </row>
    <row r="3" spans="1:1" x14ac:dyDescent="0.25">
      <c r="A3" s="11" t="s">
        <v>70</v>
      </c>
    </row>
    <row r="4" ht="22" customHeight="1" spans="1:2" x14ac:dyDescent="0.25">
      <c r="A4" s="6" t="s">
        <v>21</v>
      </c>
      <c r="B4" s="9"/>
    </row>
    <row r="5" ht="22" customHeight="1" spans="1:2" x14ac:dyDescent="0.25">
      <c r="A5" s="6" t="s">
        <v>71</v>
      </c>
      <c r="B5" s="9"/>
    </row>
    <row r="6" ht="22" customHeight="1" spans="1:2" x14ac:dyDescent="0.25">
      <c r="A6" s="6" t="s">
        <v>72</v>
      </c>
      <c r="B6" s="9"/>
    </row>
    <row r="7" ht="22" customHeight="1" spans="1:2" x14ac:dyDescent="0.25">
      <c r="A7" s="6" t="s">
        <v>73</v>
      </c>
      <c r="B7" s="24"/>
    </row>
    <row r="8" ht="22" customHeight="1" spans="1:2" x14ac:dyDescent="0.25">
      <c r="A8" s="6" t="s">
        <v>74</v>
      </c>
      <c r="B8" s="24"/>
    </row>
    <row r="9" ht="22" customHeight="1" spans="1:2" x14ac:dyDescent="0.25">
      <c r="A9" s="6" t="s">
        <v>75</v>
      </c>
      <c r="B9" s="24"/>
    </row>
    <row r="10" ht="22" customHeight="1" spans="1:2" x14ac:dyDescent="0.25">
      <c r="A10" s="6" t="s">
        <v>76</v>
      </c>
      <c r="B10" s="24"/>
    </row>
    <row r="11" ht="22" customHeight="1" spans="1:2" x14ac:dyDescent="0.25">
      <c r="A11" s="6" t="s">
        <v>77</v>
      </c>
      <c r="B11" s="9"/>
    </row>
    <row r="13" ht="36" customHeight="1" spans="1:4" x14ac:dyDescent="0.25">
      <c r="A13" s="2" t="s">
        <v>16</v>
      </c>
      <c r="B13" s="2" t="s">
        <v>78</v>
      </c>
      <c r="C13" s="2" t="s">
        <v>79</v>
      </c>
      <c r="D13" s="2" t="s">
        <v>80</v>
      </c>
    </row>
    <row r="14" ht="24" customHeight="1" spans="1:4" x14ac:dyDescent="0.25">
      <c r="A14" s="6" t="s">
        <v>81</v>
      </c>
      <c r="B14" s="18">
        <f>IF(OR($B$4="",$B$5="",$B$6=""),"",$B$4*$B$5*12-N($B$7)*N($B$8)*$B$5+N($B$9)*N($B$10)*$B$5)</f>
      </c>
      <c r="C14" s="18">
        <f>IF(OR($B$4="",$B$5="",$B$6=""),"",$B$4*$B$5*12)</f>
      </c>
      <c r="D14" s="25">
        <f>IF(OR(B14="",C14=""),"",C14-B14)</f>
      </c>
    </row>
    <row r="15" ht="24" customHeight="1" spans="1:4" x14ac:dyDescent="0.25">
      <c r="A15" s="6" t="s">
        <v>82</v>
      </c>
      <c r="B15" s="18">
        <f>IF(OR($B$4="",$B$5="",$B$6=""),"",$B$4*$B$6*12-N($B$7)*N($B$8)*$B$6+N($B$9)*N($B$10)*$B$6)</f>
      </c>
      <c r="C15" s="18">
        <f>IF(OR($B$4="",$B$5="",$B$6=""),"",$B$4*$B$6*12)</f>
      </c>
      <c r="D15" s="25">
        <f>IF(OR(B15="",C15=""),"",C15-B15)</f>
      </c>
    </row>
    <row r="16" ht="24" customHeight="1" spans="1:4" x14ac:dyDescent="0.25">
      <c r="A16" s="6" t="s">
        <v>83</v>
      </c>
      <c r="B16" s="18">
        <f>"出てこない"</f>
      </c>
      <c r="C16" s="18">
        <f>IF(OR($B$4="",$B$5="",$B$6=""),"",N($B$7)*N($B$8)*$B$5)</f>
      </c>
      <c r="D16" s="4"/>
    </row>
    <row r="17" ht="24" customHeight="1" spans="1:4" x14ac:dyDescent="0.25">
      <c r="A17" s="6" t="s">
        <v>84</v>
      </c>
      <c r="B17" s="18">
        <f>"出てこない"</f>
      </c>
      <c r="C17" s="18">
        <f>IF(OR($B$4="",$B$5="",$B$6=""),"",N($B$7)*N($B$8)*$B$6)</f>
      </c>
      <c r="D17" s="4"/>
    </row>
    <row r="18" ht="24" customHeight="1" spans="1:4" x14ac:dyDescent="0.25">
      <c r="A18" s="6" t="s">
        <v>85</v>
      </c>
      <c r="B18" s="18">
        <f>"出てこない"</f>
      </c>
      <c r="C18" s="18">
        <f>IF(OR($B$4="",$B$5="",$B$6=""),"",N($B$9)*N($B$10)*$B$5)</f>
      </c>
      <c r="D18" s="4"/>
    </row>
    <row r="19" ht="24" customHeight="1" spans="1:4" x14ac:dyDescent="0.25">
      <c r="A19" s="6" t="s">
        <v>86</v>
      </c>
      <c r="B19" s="18">
        <f>"出てこない"</f>
      </c>
      <c r="C19" s="18">
        <f>IF(OR($B$4="",$B$5="",$B$6=""),"",N($B$9)*N($B$10)*$B$6)</f>
      </c>
      <c r="D19" s="4"/>
    </row>
    <row r="20" ht="24" customHeight="1" spans="1:4" x14ac:dyDescent="0.25">
      <c r="A20" s="6" t="s">
        <v>87</v>
      </c>
      <c r="B20" s="18">
        <f>IF(OR($B$4="",$B$5="",$B$6=""),"",0)</f>
      </c>
      <c r="C20" s="18">
        <f>IF(OR($B$4="",$B$5="",$B$6=""),"",N($B$11))</f>
      </c>
      <c r="D20" s="25">
        <f>IF(OR(B20="",C20=""),"",C20-B20)</f>
      </c>
    </row>
    <row r="22" ht="34" customHeight="1" spans="1:4" x14ac:dyDescent="0.25">
      <c r="A22" s="23" t="s">
        <v>88</v>
      </c>
      <c r="B22" s="23"/>
      <c r="C22" s="23"/>
      <c r="D22" s="23"/>
    </row>
    <row r="23" ht="30" customHeight="1" spans="1:4" x14ac:dyDescent="0.25">
      <c r="A23" s="23" t="s">
        <v>89</v>
      </c>
      <c r="B23" s="23"/>
      <c r="C23" s="23"/>
      <c r="D23" s="23"/>
    </row>
  </sheetData>
  <sheetProtection sheet="1" formatColumns="0" formatRows="0"/>
  <mergeCells count="3">
    <mergeCell ref="A2:D2"/>
    <mergeCell ref="A22:D22"/>
    <mergeCell ref="A23:D23"/>
  </mergeCells>
  <dataValidations count="7">
    <dataValidation type="whole" allowBlank="1" showErrorMessage="1" errorTitle="月数" error="0〜12 の整数を入れてください" sqref="B10">
      <formula1>0</formula1>
      <formula2>12</formula2>
    </dataValidation>
    <dataValidation type="whole" allowBlank="1" showErrorMessage="1" errorTitle="金額" error="0〜99,999,999 の整数（円）を入れてください" sqref="B11">
      <formula1>0</formula1>
      <formula2>99999999</formula2>
    </dataValidation>
    <dataValidation type="whole" allowBlank="1" showErrorMessage="1" errorTitle="戸数" error="0〜9,999 の整数を入れてください" sqref="B4">
      <formula1>0</formula1>
      <formula2>9999</formula2>
    </dataValidation>
    <dataValidation type="whole" allowBlank="1" showErrorMessage="1" errorTitle="金額" error="0〜99,999,999 の整数（円）を入れてください" sqref="B5:B6">
      <formula1>0</formula1>
      <formula2>99999999</formula2>
    </dataValidation>
    <dataValidation type="whole" allowBlank="1" showErrorMessage="1" errorTitle="戸数" error="0〜9,999 の整数を入れてください" sqref="B7">
      <formula1>0</formula1>
      <formula2>9999</formula2>
    </dataValidation>
    <dataValidation type="whole" allowBlank="1" showErrorMessage="1" errorTitle="月数" error="0〜12 の整数を入れてください" sqref="B8">
      <formula1>0</formula1>
      <formula2>12</formula2>
    </dataValidation>
    <dataValidation type="whole" allowBlank="1" showErrorMessage="1" errorTitle="戸数" error="0〜9,999 の整数を入れてください" sqref="B9">
      <formula1>0</formula1>
      <formula2>9999</formula2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月次チェック</vt:lpstr>
      <vt:lpstr>計算例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2026-11-01T11:50:07Z</dcterms:created>
  <dcterms:modified xsi:type="dcterms:W3CDTF">2026-11-01T11:50:07Z</dcterms:modified>
</cp:coreProperties>
</file>