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入力" state="visible" r:id="rId5"/>
    <sheet sheetId="3" name="案内文" state="visible" r:id="rId6"/>
    <sheet sheetId="4" name="当日の原稿" state="visible" r:id="rId7"/>
  </sheets>
  <definedNames>
    <definedName name="_xlnm.Print_Area" localSheetId="0">'使い方'!$A$1:$C$13</definedName>
    <definedName name="_xlnm.Print_Area" localSheetId="1">'入力'!$A$1:$D$36</definedName>
    <definedName name="_xlnm.Print_Area" localSheetId="2">'案内文'!$A$1:$D$41</definedName>
    <definedName name="_xlnm.Print_Area" localSheetId="3">'当日の原稿'!$A$1:$G$19</definedName>
    <definedName name="_xlnm.Print_Titles" localSheetId="3">'当日の原稿'!$3:$3</definedName>
  </definedNames>
  <calcPr calcId="171027" fullCalcOnLoad="1"/>
</workbook>
</file>

<file path=xl/sharedStrings.xml><?xml version="1.0" encoding="utf-8"?>
<sst xmlns="http://schemas.openxmlformats.org/spreadsheetml/2006/main" count="120" uniqueCount="107">
  <si>
    <t>総会の案内文とあいさつ原稿の使い方</t>
  </si>
  <si>
    <t>手順</t>
  </si>
  <si>
    <t>何をする</t>
  </si>
  <si>
    <t>どこに入れる</t>
  </si>
  <si>
    <t>自治会名・年度・総会の日・会場・役員の名前を入れる</t>
  </si>
  <si>
    <t>入力 B3〜B13</t>
  </si>
  <si>
    <t>集まって開くか、書面で開くかを選ぶ</t>
  </si>
  <si>
    <t>入力 B15</t>
  </si>
  <si>
    <t>1年をふり返る一文と、今年度に力を入れることを書く（文の終わりの「。」は付けない）</t>
  </si>
  <si>
    <t>入力 B16・B17</t>
  </si>
  <si>
    <t>議題を去年の議案書に合わせて直す</t>
  </si>
  <si>
    <t>入力 B27〜C34</t>
  </si>
  <si>
    <t>「案内文」を印刷し、議案書の1枚目にする（書面で開くときは、案内文の下に書面表決書が出ます）</t>
  </si>
  <si>
    <t>案内文</t>
  </si>
  <si>
    <t>当日の朝、出席の数を入れ、「当日の原稿」を印刷して読む人に渡す</t>
  </si>
  <si>
    <t>入力 B21・B22、当日の原稿</t>
  </si>
  <si>
    <t>会長あいさつの秒数が60を超えたら、入力の B16・B17 を短くする</t>
  </si>
  <si>
    <t>当日の原稿 I5</t>
  </si>
  <si>
    <t>原稿は私たちの文例です。規約や去年の次第に合わせて、言い回しを直してください。</t>
  </si>
  <si>
    <t>1分に読む字数（入力 B20）は私たちの目安です。一度声に出して計り、自分の速さに直してください。</t>
  </si>
  <si>
    <t>自治会名</t>
  </si>
  <si>
    <t>新年度（西暦）</t>
  </si>
  <si>
    <t>前年度（自動）</t>
  </si>
  <si>
    <t>総会の日</t>
  </si>
  <si>
    <t>始める時刻</t>
  </si>
  <si>
    <t>会場</t>
  </si>
  <si>
    <t>会長の名前</t>
  </si>
  <si>
    <t>司会（役職と名前）</t>
  </si>
  <si>
    <t>閉会のことば（役職と名前）</t>
  </si>
  <si>
    <t>委任状・書面表決書の出し先</t>
  </si>
  <si>
    <t>委任状・書面表決書の締切日</t>
  </si>
  <si>
    <t>案内文の日付</t>
  </si>
  <si>
    <t>開き方</t>
  </si>
  <si>
    <t>1年をふり返る一文（「。」は付けない）</t>
  </si>
  <si>
    <t>今年度に力を入れること（「。」は付けない）</t>
  </si>
  <si>
    <t>新しい会長の名前（替わらなければ空）</t>
  </si>
  <si>
    <t>問い合わせの電話</t>
  </si>
  <si>
    <t>1分に読む字数（目安）</t>
  </si>
  <si>
    <t>会員の数</t>
  </si>
  <si>
    <t>当日の出席（委任状・書面表決書を含む）</t>
  </si>
  <si>
    <t>議案</t>
  </si>
  <si>
    <t>議題（年度を除く）</t>
  </si>
  <si>
    <t>どの年度か</t>
  </si>
  <si>
    <t>案内文に出る文</t>
  </si>
  <si>
    <t>第1号議案</t>
  </si>
  <si>
    <t>事業報告</t>
  </si>
  <si>
    <t>前年度</t>
  </si>
  <si>
    <t>第2号議案</t>
  </si>
  <si>
    <t>収支決算報告</t>
  </si>
  <si>
    <t>第3号議案</t>
  </si>
  <si>
    <t>監査報告</t>
  </si>
  <si>
    <t>第4号議案</t>
  </si>
  <si>
    <t>事業計画（案）</t>
  </si>
  <si>
    <t>新年度</t>
  </si>
  <si>
    <t>第5号議案</t>
  </si>
  <si>
    <t>収支予算（案）</t>
  </si>
  <si>
    <t>第6号議案</t>
  </si>
  <si>
    <t>役員の選任</t>
  </si>
  <si>
    <t>第7号議案</t>
  </si>
  <si>
    <t>第8号議案</t>
  </si>
  <si>
    <t>議案の数</t>
  </si>
  <si>
    <t>日ごろから、本会の活動にご理解とご協力をいただき、ありがとうございます。</t>
  </si>
  <si>
    <t>記</t>
  </si>
  <si>
    <t>3. 議題</t>
  </si>
  <si>
    <t>順</t>
  </si>
  <si>
    <t>場面</t>
  </si>
  <si>
    <t>話す人</t>
  </si>
  <si>
    <t>読む文</t>
  </si>
  <si>
    <t>字数</t>
  </si>
  <si>
    <t>目安の秒数</t>
  </si>
  <si>
    <t>土台にした資料</t>
  </si>
  <si>
    <t>字数と秒数</t>
  </si>
  <si>
    <t>開会のことば</t>
  </si>
  <si>
    <t>川崎市・五所川原市 p.5</t>
  </si>
  <si>
    <t>会長あいさつの字数</t>
  </si>
  <si>
    <t>会長あいさつの紹介</t>
  </si>
  <si>
    <t>成田市 p.1 の次第</t>
  </si>
  <si>
    <t>会長あいさつの秒数</t>
  </si>
  <si>
    <t>会長あいさつ（お礼）</t>
  </si>
  <si>
    <t>私たちの文例</t>
  </si>
  <si>
    <t>原稿全体の秒数</t>
  </si>
  <si>
    <t>会長あいさつ（1年の出来事）</t>
  </si>
  <si>
    <t>会長あいさつの長さ</t>
  </si>
  <si>
    <t>会長あいさつ（お願い）</t>
  </si>
  <si>
    <t>議長選出の呼びかけ</t>
  </si>
  <si>
    <t>続いて、議長を選びます。規約により、ご出席の会員の中から選びます。立候補の方はいらっしゃいますか。いらっしゃらなければ、司会から指名してよろしいでしょうか。</t>
  </si>
  <si>
    <t>川崎市・新潟市西区 規約例 第18条</t>
  </si>
  <si>
    <t>議長の就任と成立の報告</t>
  </si>
  <si>
    <t>議長</t>
  </si>
  <si>
    <t>川崎市 (オ)</t>
  </si>
  <si>
    <t>議事録署名人</t>
  </si>
  <si>
    <t>議事録署名人を2人、議長から指名してよろしいでしょうか。</t>
  </si>
  <si>
    <t>燕市 p.9・千葉市緑区 議事録 p.2</t>
  </si>
  <si>
    <t>議事に入る</t>
  </si>
  <si>
    <t>議案ごとの確かめ</t>
  </si>
  <si>
    <t>ただ今の説明について、ご質問やご意見はありますか。なければ、議案のとおり承認したいと思いますが、ご異議ありませんか。</t>
  </si>
  <si>
    <t>五所川原市 p.5</t>
  </si>
  <si>
    <t>異議がないとき</t>
  </si>
  <si>
    <t>異議なしのため、本件については、議案のとおり決定とします。</t>
  </si>
  <si>
    <t>五所川原市 p.5 を土台</t>
  </si>
  <si>
    <t>議事の終わり</t>
  </si>
  <si>
    <t>以上で、本日の議事はすべて終わりました。ご協力ありがとうございました。</t>
  </si>
  <si>
    <t>千葉市緑区 議事録 p.4「議事の終了宣言」</t>
  </si>
  <si>
    <t>新会長あいさつ</t>
  </si>
  <si>
    <t>成田市 p.1・千葉市緑区 p.4</t>
  </si>
  <si>
    <t>閉会のことば</t>
  </si>
  <si>
    <t>議案の説明・決算報告・監査報告は、それぞれの担当者の原稿を使います。ここには入れていません。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</si>
</sst>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11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  <font>
      <sz val="12"/>
    </font>
    <font>
      <b/>
      <sz val="14"/>
    </font>
    <font>
      <color rgb="FF6B7280"/>
      <sz val="12"/>
    </font>
    <font>
      <b/>
      <sz val="12"/>
    </font>
    <font>
      <color rgb="FF6B7280"/>
      <sz val="9"/>
    </font>
    <font>
      <color rgb="FF6B7280"/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left" vertical="center"/>
      <protection locked="0"/>
    </xf>
    <xf numFmtId="1" fontId="0" fillId="0" borderId="2" xfId="0" applyNumberFormat="1" applyBorder="1" applyAlignment="1">
      <alignment horizontal="left" vertical="center" wrapText="1"/>
    </xf>
    <xf numFmtId="164" fontId="0" fillId="2" borderId="3" xfId="0" applyNumberFormat="1" applyFill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 vertical="center" wrapText="1"/>
    </xf>
    <xf numFmtId="20" fontId="0" fillId="2" borderId="3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3">
    <dxf>
      <border>
        <left style="thin">
          <color rgb="FF6B7280"/>
        </left>
        <right style="thin">
          <color rgb="FF6B7280"/>
        </right>
        <top style="thin">
          <color rgb="FF6B7280"/>
        </top>
        <bottom style="thin">
          <color rgb="FF6B7280"/>
        </bottom>
        <diagonal/>
      </border>
    </dxf>
    <dxf>
      <border>
        <left style="thin">
          <color rgb="FF6B7280"/>
        </left>
        <right style="thin">
          <color rgb="FF6B7280"/>
        </right>
        <top style="thin">
          <color rgb="FF6B7280"/>
        </top>
        <bottom style="thin">
          <color rgb="FF6B7280"/>
        </bottom>
        <diagonal/>
      </border>
    </dxf>
    <dxf>
      <border>
        <left style="thin">
          <color rgb="FF6B7280"/>
        </left>
        <right style="thin">
          <color rgb="FF6B7280"/>
        </right>
        <top style="thin">
          <color rgb="FF6B7280"/>
        </top>
        <bottom style="thin">
          <color rgb="FF6B7280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FormatPr defaultRowHeight="15" outlineLevelRow="0" outlineLevelCol="0" x14ac:dyDescent="55"/>
  <cols>
    <col min="1" max="1" width="7" customWidth="1"/>
    <col min="2" max="2" width="56" customWidth="1"/>
    <col min="3" max="3" width="26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4" customHeight="1" spans="1:3" x14ac:dyDescent="0.25">
      <c r="A4" s="3">
        <v>1</v>
      </c>
      <c r="B4" s="4" t="s">
        <v>4</v>
      </c>
      <c r="C4" s="4" t="s">
        <v>5</v>
      </c>
    </row>
    <row r="5" ht="34" customHeight="1" spans="1:3" x14ac:dyDescent="0.25">
      <c r="A5" s="3">
        <v>2</v>
      </c>
      <c r="B5" s="4" t="s">
        <v>6</v>
      </c>
      <c r="C5" s="4" t="s">
        <v>7</v>
      </c>
    </row>
    <row r="6" ht="34" customHeight="1" spans="1:3" x14ac:dyDescent="0.25">
      <c r="A6" s="3">
        <v>3</v>
      </c>
      <c r="B6" s="4" t="s">
        <v>8</v>
      </c>
      <c r="C6" s="4" t="s">
        <v>9</v>
      </c>
    </row>
    <row r="7" ht="34" customHeight="1" spans="1:3" x14ac:dyDescent="0.25">
      <c r="A7" s="3">
        <v>4</v>
      </c>
      <c r="B7" s="4" t="s">
        <v>10</v>
      </c>
      <c r="C7" s="4" t="s">
        <v>11</v>
      </c>
    </row>
    <row r="8" ht="34" customHeight="1" spans="1:3" x14ac:dyDescent="0.25">
      <c r="A8" s="3">
        <v>5</v>
      </c>
      <c r="B8" s="4" t="s">
        <v>12</v>
      </c>
      <c r="C8" s="4" t="s">
        <v>13</v>
      </c>
    </row>
    <row r="9" ht="34" customHeight="1" spans="1:3" x14ac:dyDescent="0.25">
      <c r="A9" s="3">
        <v>6</v>
      </c>
      <c r="B9" s="4" t="s">
        <v>14</v>
      </c>
      <c r="C9" s="4" t="s">
        <v>15</v>
      </c>
    </row>
    <row r="10" ht="34" customHeight="1" spans="1:3" x14ac:dyDescent="0.25">
      <c r="A10" s="3">
        <v>7</v>
      </c>
      <c r="B10" s="4" t="s">
        <v>16</v>
      </c>
      <c r="C10" s="4" t="s">
        <v>17</v>
      </c>
    </row>
    <row r="12" ht="32" customHeight="1" spans="1:3" x14ac:dyDescent="0.25">
      <c r="A12" s="5" t="s">
        <v>18</v>
      </c>
      <c r="B12" s="5"/>
      <c r="C12" s="5"/>
    </row>
    <row r="13" ht="32" customHeight="1" spans="1:3" x14ac:dyDescent="0.25">
      <c r="A13" s="5" t="s">
        <v>19</v>
      </c>
      <c r="B13" s="5"/>
      <c r="C13" s="5"/>
    </row>
  </sheetData>
  <sheetProtection sheet="1" formatColumns="0" formatRows="0"/>
  <mergeCells count="2">
    <mergeCell ref="A12:C12"/>
    <mergeCell ref="A13:C13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FormatPr defaultRowHeight="15" outlineLevelRow="0" outlineLevelCol="0" x14ac:dyDescent="55"/>
  <cols>
    <col min="1" max="2" width="40" customWidth="1"/>
    <col min="3" max="3" width="10" customWidth="1"/>
    <col min="4" max="4" width="46" customWidth="1"/>
  </cols>
  <sheetData>
    <row r="1" ht="28" customHeight="1" spans="1:1" x14ac:dyDescent="0.25">
      <c r="A1" s="1">
        <f>IF(B3="","総会の案内文とあいさつ原稿 入力",B3&amp;" 総会の案内文とあいさつ原稿 入力")</f>
      </c>
    </row>
    <row r="3" ht="22" customHeight="1" spans="1:2" x14ac:dyDescent="0.25">
      <c r="A3" s="6" t="s">
        <v>20</v>
      </c>
      <c r="B3" s="7"/>
    </row>
    <row r="4" ht="22" customHeight="1" spans="1:2" x14ac:dyDescent="0.25">
      <c r="A4" s="6" t="s">
        <v>21</v>
      </c>
      <c r="B4" s="8"/>
    </row>
    <row r="5" ht="22" customHeight="1" spans="1:2" x14ac:dyDescent="0.25">
      <c r="A5" s="6" t="s">
        <v>22</v>
      </c>
      <c r="B5" s="9">
        <f>IF(B4="","",B4-1)</f>
      </c>
    </row>
    <row r="6" ht="22" customHeight="1" spans="1:3" x14ac:dyDescent="0.25">
      <c r="A6" s="6" t="s">
        <v>23</v>
      </c>
      <c r="B6" s="10"/>
      <c r="C6" s="11">
        <f>IF(B6="","",CHOOSE(WEEKDAY(B6),"日","月","火","水","木","金","土"))</f>
      </c>
    </row>
    <row r="7" ht="22" customHeight="1" spans="1:2" x14ac:dyDescent="0.25">
      <c r="A7" s="6" t="s">
        <v>24</v>
      </c>
      <c r="B7" s="12"/>
    </row>
    <row r="8" ht="22" customHeight="1" spans="1:2" x14ac:dyDescent="0.25">
      <c r="A8" s="6" t="s">
        <v>25</v>
      </c>
      <c r="B8" s="7"/>
    </row>
    <row r="9" ht="22" customHeight="1" spans="1:2" x14ac:dyDescent="0.25">
      <c r="A9" s="6" t="s">
        <v>26</v>
      </c>
      <c r="B9" s="7"/>
    </row>
    <row r="10" ht="22" customHeight="1" spans="1:2" x14ac:dyDescent="0.25">
      <c r="A10" s="6" t="s">
        <v>27</v>
      </c>
      <c r="B10" s="7"/>
    </row>
    <row r="11" ht="22" customHeight="1" spans="1:2" x14ac:dyDescent="0.25">
      <c r="A11" s="6" t="s">
        <v>28</v>
      </c>
      <c r="B11" s="7"/>
    </row>
    <row r="12" ht="22" customHeight="1" spans="1:2" x14ac:dyDescent="0.25">
      <c r="A12" s="6" t="s">
        <v>29</v>
      </c>
      <c r="B12" s="7"/>
    </row>
    <row r="13" ht="22" customHeight="1" spans="1:3" x14ac:dyDescent="0.25">
      <c r="A13" s="6" t="s">
        <v>30</v>
      </c>
      <c r="B13" s="10"/>
      <c r="C13" s="11">
        <f>IF(B13="","",CHOOSE(WEEKDAY(B13),"日","月","火","水","木","金","土"))</f>
      </c>
    </row>
    <row r="14" ht="22" customHeight="1" spans="1:3" x14ac:dyDescent="0.25">
      <c r="A14" s="6" t="s">
        <v>31</v>
      </c>
      <c r="B14" s="10"/>
      <c r="C14" s="11">
        <f>IF(B14="","",CHOOSE(WEEKDAY(B14),"日","月","火","水","木","金","土"))</f>
      </c>
    </row>
    <row r="15" ht="22" customHeight="1" spans="1:2" x14ac:dyDescent="0.25">
      <c r="A15" s="6" t="s">
        <v>32</v>
      </c>
      <c r="B15" s="7"/>
    </row>
    <row r="16" ht="40" customHeight="1" spans="1:2" x14ac:dyDescent="0.25">
      <c r="A16" s="6" t="s">
        <v>33</v>
      </c>
      <c r="B16" s="7"/>
    </row>
    <row r="17" ht="40" customHeight="1" spans="1:2" x14ac:dyDescent="0.25">
      <c r="A17" s="6" t="s">
        <v>34</v>
      </c>
      <c r="B17" s="7"/>
    </row>
    <row r="18" ht="22" customHeight="1" spans="1:2" x14ac:dyDescent="0.25">
      <c r="A18" s="6" t="s">
        <v>35</v>
      </c>
      <c r="B18" s="7"/>
    </row>
    <row r="19" ht="22" customHeight="1" spans="1:2" x14ac:dyDescent="0.25">
      <c r="A19" s="6" t="s">
        <v>36</v>
      </c>
      <c r="B19" s="7"/>
    </row>
    <row r="20" ht="22" customHeight="1" spans="1:2" x14ac:dyDescent="0.25">
      <c r="A20" s="6" t="s">
        <v>37</v>
      </c>
      <c r="B20" s="13">
        <v>300</v>
      </c>
    </row>
    <row r="21" ht="22" customHeight="1" spans="1:2" x14ac:dyDescent="0.25">
      <c r="A21" s="6" t="s">
        <v>38</v>
      </c>
      <c r="B21" s="13"/>
    </row>
    <row r="22" ht="22" customHeight="1" spans="1:2" x14ac:dyDescent="0.25">
      <c r="A22" s="6" t="s">
        <v>39</v>
      </c>
      <c r="B22" s="13"/>
    </row>
    <row r="26" ht="30" customHeight="1" spans="1:4" x14ac:dyDescent="0.25">
      <c r="A26" s="2" t="s">
        <v>40</v>
      </c>
      <c r="B26" s="2" t="s">
        <v>41</v>
      </c>
      <c r="C26" s="2" t="s">
        <v>42</v>
      </c>
      <c r="D26" s="2" t="s">
        <v>43</v>
      </c>
    </row>
    <row r="27" ht="22" customHeight="1" spans="1:4" x14ac:dyDescent="0.25">
      <c r="A27" s="4" t="s">
        <v>44</v>
      </c>
      <c r="B27" s="7" t="s">
        <v>45</v>
      </c>
      <c r="C27" s="14" t="s">
        <v>46</v>
      </c>
      <c r="D27" s="4">
        <f>IF(B27="","",A27&amp;"　"&amp;IF(C27="前年度",$B$5&amp;"年度 ",IF(C27="新年度",$B$4&amp;"年度 ",""))&amp;B27&amp;"について")</f>
      </c>
    </row>
    <row r="28" ht="22" customHeight="1" spans="1:4" x14ac:dyDescent="0.25">
      <c r="A28" s="4" t="s">
        <v>47</v>
      </c>
      <c r="B28" s="7" t="s">
        <v>48</v>
      </c>
      <c r="C28" s="14" t="s">
        <v>46</v>
      </c>
      <c r="D28" s="4">
        <f>IF(B28="","",A28&amp;"　"&amp;IF(C28="前年度",$B$5&amp;"年度 ",IF(C28="新年度",$B$4&amp;"年度 ",""))&amp;B28&amp;"について")</f>
      </c>
    </row>
    <row r="29" ht="22" customHeight="1" spans="1:4" x14ac:dyDescent="0.25">
      <c r="A29" s="4" t="s">
        <v>49</v>
      </c>
      <c r="B29" s="7" t="s">
        <v>50</v>
      </c>
      <c r="C29" s="14" t="s">
        <v>46</v>
      </c>
      <c r="D29" s="4">
        <f>IF(B29="","",A29&amp;"　"&amp;IF(C29="前年度",$B$5&amp;"年度 ",IF(C29="新年度",$B$4&amp;"年度 ",""))&amp;B29&amp;"について")</f>
      </c>
    </row>
    <row r="30" ht="22" customHeight="1" spans="1:4" x14ac:dyDescent="0.25">
      <c r="A30" s="4" t="s">
        <v>51</v>
      </c>
      <c r="B30" s="7" t="s">
        <v>52</v>
      </c>
      <c r="C30" s="14" t="s">
        <v>53</v>
      </c>
      <c r="D30" s="4">
        <f>IF(B30="","",A30&amp;"　"&amp;IF(C30="前年度",$B$5&amp;"年度 ",IF(C30="新年度",$B$4&amp;"年度 ",""))&amp;B30&amp;"について")</f>
      </c>
    </row>
    <row r="31" ht="22" customHeight="1" spans="1:4" x14ac:dyDescent="0.25">
      <c r="A31" s="4" t="s">
        <v>54</v>
      </c>
      <c r="B31" s="7" t="s">
        <v>55</v>
      </c>
      <c r="C31" s="14" t="s">
        <v>53</v>
      </c>
      <c r="D31" s="4">
        <f>IF(B31="","",A31&amp;"　"&amp;IF(C31="前年度",$B$5&amp;"年度 ",IF(C31="新年度",$B$4&amp;"年度 ",""))&amp;B31&amp;"について")</f>
      </c>
    </row>
    <row r="32" ht="22" customHeight="1" spans="1:4" x14ac:dyDescent="0.25">
      <c r="A32" s="4" t="s">
        <v>56</v>
      </c>
      <c r="B32" s="7" t="s">
        <v>57</v>
      </c>
      <c r="C32" s="14" t="s">
        <v>53</v>
      </c>
      <c r="D32" s="4">
        <f>IF(B32="","",A32&amp;"　"&amp;IF(C32="前年度",$B$5&amp;"年度 ",IF(C32="新年度",$B$4&amp;"年度 ",""))&amp;B32&amp;"について")</f>
      </c>
    </row>
    <row r="33" ht="22" customHeight="1" spans="1:4" x14ac:dyDescent="0.25">
      <c r="A33" s="4" t="s">
        <v>58</v>
      </c>
      <c r="B33" s="7"/>
      <c r="C33" s="14"/>
      <c r="D33" s="4">
        <f>IF(B33="","",A33&amp;"　"&amp;IF(C33="前年度",$B$5&amp;"年度 ",IF(C33="新年度",$B$4&amp;"年度 ",""))&amp;B33&amp;"について")</f>
      </c>
    </row>
    <row r="34" ht="22" customHeight="1" spans="1:4" x14ac:dyDescent="0.25">
      <c r="A34" s="4" t="s">
        <v>59</v>
      </c>
      <c r="B34" s="7"/>
      <c r="C34" s="14"/>
      <c r="D34" s="4">
        <f>IF(B34="","",A34&amp;"　"&amp;IF(C34="前年度",$B$5&amp;"年度 ",IF(C34="新年度",$B$4&amp;"年度 ",""))&amp;B34&amp;"について")</f>
      </c>
    </row>
    <row r="36" spans="1:2" x14ac:dyDescent="0.25">
      <c r="A36" s="6" t="s">
        <v>60</v>
      </c>
      <c r="B36" s="15">
        <f>COUNTA(B27:B34)</f>
      </c>
    </row>
  </sheetData>
  <sheetProtection sheet="1" formatColumns="0" formatRows="0"/>
  <dataValidations count="9">
    <dataValidation type="date" operator="greaterThan" allowBlank="1" showErrorMessage="1" errorTitle="日付" error="日付を 2027/4/25 の形で入れてください" sqref="B13:B14">
      <formula1>36526</formula1>
    </dataValidation>
    <dataValidation type="list" allowBlank="1" showErrorMessage="1" errorTitle="開き方" error="「集まって開く」「書面で開く」から選んでください" sqref="B15">
      <formula1>"集まって開く,書面で開く"</formula1>
    </dataValidation>
    <dataValidation type="whole" allowBlank="1" showErrorMessage="1" errorTitle="1分に読む字数" error="100〜600 の整数を入れてください" sqref="B20">
      <formula1>100</formula1>
      <formula2>600</formula2>
    </dataValidation>
    <dataValidation type="whole" operator="greaterThanOrEqual" allowBlank="1" showErrorMessage="1" errorTitle="会員の数" error="0 以上の整数を入れてください" sqref="B21">
      <formula1>0</formula1>
    </dataValidation>
    <dataValidation type="whole" operator="greaterThanOrEqual" allowBlank="1" showErrorMessage="1" errorTitle="当日の出席" error="0 以上の整数を入れてください" sqref="B22">
      <formula1>0</formula1>
    </dataValidation>
    <dataValidation type="whole" allowBlank="1" showErrorMessage="1" errorTitle="新年度" error="西暦の年（例 2027）を入れてください" sqref="B4">
      <formula1>2000</formula1>
      <formula2>2100</formula2>
    </dataValidation>
    <dataValidation type="date" operator="greaterThan" allowBlank="1" showErrorMessage="1" errorTitle="日付" error="日付を 2027/4/25 の形で入れてください" sqref="B6">
      <formula1>36526</formula1>
    </dataValidation>
    <dataValidation type="time" allowBlank="1" showErrorMessage="1" errorTitle="時刻" error="時刻を 13:30 の形で入れてください" sqref="B7">
      <formula1>0</formula1>
      <formula2>0.999988</formula2>
    </dataValidation>
    <dataValidation type="list" allowBlank="1" showErrorMessage="1" errorTitle="どの年度か" error="「前年度」「新年度」「なし」から選んでください" sqref="C27:C34">
      <formula1>"前年度,新年度,なし"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FormatPr defaultRowHeight="15" outlineLevelRow="0" outlineLevelCol="0" x14ac:dyDescent="55"/>
  <cols>
    <col min="1" max="1" width="16" customWidth="1"/>
    <col min="2" max="2" width="34" customWidth="1"/>
    <col min="3" max="4" width="18" customWidth="1"/>
  </cols>
  <sheetData>
    <row r="1" spans="1:4" x14ac:dyDescent="0.25">
      <c r="A1" s="16">
        <f>IF(入力!B14="","",TEXT(入力!B14,"yyyy年m月d日"))</f>
      </c>
      <c r="B1" s="16"/>
      <c r="C1" s="16"/>
      <c r="D1" s="16"/>
    </row>
    <row r="3" spans="1:4" x14ac:dyDescent="0.25">
      <c r="A3" s="17">
        <f>IF(入力!B3="","○○自治会 会員各位",入力!B3&amp;" 会員各位")</f>
      </c>
      <c r="B3" s="17"/>
      <c r="C3" s="17"/>
      <c r="D3" s="17"/>
    </row>
    <row r="4" spans="1:4" x14ac:dyDescent="0.25">
      <c r="A4" s="16">
        <f>IF(入力!B9="","",入力!B3&amp;" 会長 "&amp;入力!B9)</f>
      </c>
      <c r="B4" s="16"/>
      <c r="C4" s="16"/>
      <c r="D4" s="16"/>
    </row>
    <row r="6" ht="26" customHeight="1" spans="1:4" x14ac:dyDescent="0.25">
      <c r="A6" s="18">
        <f>IF(入力!B4="","",入力!B4&amp;"年度 "&amp;入力!B3&amp;" 通常総会の開催について"&amp;IF(入力!B15="書面で開く","（書面表決）",""))</f>
      </c>
      <c r="B6" s="18"/>
      <c r="C6" s="18"/>
      <c r="D6" s="18"/>
    </row>
    <row r="8" ht="23.6" customHeight="1" spans="1:4" x14ac:dyDescent="0.25">
      <c r="A8" s="17" t="s">
        <v>61</v>
      </c>
      <c r="B8" s="17"/>
      <c r="C8" s="17"/>
      <c r="D8" s="17"/>
    </row>
    <row r="9" ht="54.800000000000004" customHeight="1" spans="1:4" x14ac:dyDescent="0.25">
      <c r="A9" s="17">
        <f>IF(入力!B15="書面で開く","今年度の通常総会は、集まらずに、書面で賛成か反対かを出していただく形で開きます。議案書をお読みのうえ、下の表決書を"&amp;入力!B12&amp;"へ、"&amp;IF(入力!B13="","",TEXT(入力!B13,"m月d日")&amp;"（"&amp;入力!C13&amp;"）")&amp;"までにお出しください。","下記のとおり、"&amp;入力!B4&amp;"年度の通常総会を開きます。ご出席くださいますよう、ご案内します。")</f>
      </c>
      <c r="B9" s="17"/>
      <c r="C9" s="17"/>
      <c r="D9" s="17"/>
    </row>
    <row r="10" ht="39.2" customHeight="1" spans="1:4" x14ac:dyDescent="0.25">
      <c r="A10" s="17">
        <f>IF(入力!B15="書面で開く","結果は、まとまりしだい回覧でお知らせします。","ご都合のつかない方は、委任状か書面表決書を"&amp;入力!B12&amp;"へ、"&amp;IF(入力!B13="","",TEXT(入力!B13,"m月d日")&amp;"（"&amp;入力!C13&amp;"）")&amp;"までにお出しください。")</f>
      </c>
      <c r="B10" s="17"/>
      <c r="C10" s="17"/>
      <c r="D10" s="17"/>
    </row>
    <row r="12" ht="24" customHeight="1" spans="1:4" x14ac:dyDescent="0.25">
      <c r="A12" s="19" t="s">
        <v>62</v>
      </c>
      <c r="B12" s="19"/>
      <c r="C12" s="19"/>
      <c r="D12" s="19"/>
    </row>
    <row r="13" ht="22" customHeight="1" spans="1:4" x14ac:dyDescent="0.25">
      <c r="A13" s="17">
        <f>IF(入力!B15="書面で開く","1. 締切","1. 日時")</f>
      </c>
      <c r="B13" s="17">
        <f>IF(入力!B15="書面で開く",IF(入力!B13="","",TEXT(入力!B13,"yyyy年m月d日")&amp;"（"&amp;入力!C13&amp;"）"),IF(入力!B6="","",TEXT(入力!B6,"yyyy年m月d日")&amp;"（"&amp;入力!C6&amp;"）"&amp;IF(入力!B7="",""," "&amp;HOUR(入力!B7)&amp;"時"&amp;IF(MINUTE(入力!B7)=0,"",MINUTE(入力!B7)&amp;"分")&amp;"から")))</f>
      </c>
      <c r="C13" s="17"/>
      <c r="D13" s="17"/>
    </row>
    <row r="14" ht="22" customHeight="1" spans="1:4" x14ac:dyDescent="0.25">
      <c r="A14" s="17">
        <f>IF(入力!B15="書面で開く","2. 出し先","2. 会場")</f>
      </c>
      <c r="B14" s="17">
        <f>IF(入力!B15="書面で開く",IF(入力!B12="","",入力!B12),IF(入力!B8="","",入力!B8))</f>
      </c>
      <c r="C14" s="17"/>
      <c r="D14" s="17"/>
    </row>
    <row r="15" ht="22" customHeight="1" spans="1:4" x14ac:dyDescent="0.25">
      <c r="A15" s="17" t="s">
        <v>63</v>
      </c>
      <c r="B15" s="17">
        <f>入力!D27</f>
      </c>
      <c r="C15" s="17"/>
      <c r="D15" s="17"/>
    </row>
    <row r="16" ht="22" customHeight="1" spans="2:4" x14ac:dyDescent="0.25">
      <c r="B16" s="17">
        <f>入力!D28</f>
      </c>
      <c r="C16" s="17"/>
      <c r="D16" s="17"/>
    </row>
    <row r="17" ht="22" customHeight="1" spans="2:4" x14ac:dyDescent="0.25">
      <c r="B17" s="17">
        <f>入力!D29</f>
      </c>
      <c r="C17" s="17"/>
      <c r="D17" s="17"/>
    </row>
    <row r="18" ht="22" customHeight="1" spans="2:4" x14ac:dyDescent="0.25">
      <c r="B18" s="17">
        <f>入力!D30</f>
      </c>
      <c r="C18" s="17"/>
      <c r="D18" s="17"/>
    </row>
    <row r="19" ht="22" customHeight="1" spans="2:4" x14ac:dyDescent="0.25">
      <c r="B19" s="17">
        <f>入力!D31</f>
      </c>
      <c r="C19" s="17"/>
      <c r="D19" s="17"/>
    </row>
    <row r="20" ht="22" customHeight="1" spans="2:4" x14ac:dyDescent="0.25">
      <c r="B20" s="17">
        <f>入力!D32</f>
      </c>
      <c r="C20" s="17"/>
      <c r="D20" s="17"/>
    </row>
    <row r="21" ht="22" customHeight="1" spans="2:4" x14ac:dyDescent="0.25">
      <c r="B21" s="17">
        <f>入力!D33</f>
      </c>
      <c r="C21" s="17"/>
      <c r="D21" s="17"/>
    </row>
    <row r="22" ht="22" customHeight="1" spans="2:4" x14ac:dyDescent="0.25">
      <c r="B22" s="17">
        <f>入力!D34</f>
      </c>
      <c r="C22" s="17"/>
      <c r="D22" s="17"/>
    </row>
    <row r="24" ht="22" customHeight="1" spans="1:4" x14ac:dyDescent="0.25">
      <c r="A24" s="17">
        <f>IF(入力!B19="","","問い合わせ先　会長 "&amp;入力!B9&amp;"　電話 "&amp;入力!B19)</f>
      </c>
      <c r="B24" s="17"/>
      <c r="C24" s="17"/>
      <c r="D24" s="17"/>
    </row>
    <row r="26" ht="22" customHeight="1" spans="1:4" x14ac:dyDescent="0.25">
      <c r="A26" s="20">
        <f>IF(入力!B15="書面で開く","――――――――　切り取り線　――――――――","")</f>
      </c>
      <c r="B26" s="20"/>
      <c r="C26" s="20"/>
      <c r="D26" s="20"/>
    </row>
    <row r="28" ht="26" customHeight="1" spans="1:4" x14ac:dyDescent="0.25">
      <c r="A28" s="18">
        <f>IF(入力!B15="書面で開く",IF(入力!B4="","",入力!B4&amp;"年度 ")&amp;IF(入力!B3="","",入力!B3&amp;" ")&amp;"通常総会 書面表決書","")</f>
      </c>
      <c r="B28" s="18"/>
      <c r="C28" s="18"/>
      <c r="D28" s="18"/>
    </row>
    <row r="29" ht="22" customHeight="1" spans="1:4" x14ac:dyDescent="0.25">
      <c r="A29" s="17">
        <f>IF(入力!B15="書面で開く",IF(入力!B3="","○○自治会",入力!B3)&amp;" 会長 "&amp;IF(入力!B9="","",入力!B9&amp;" ")&amp;"様","")</f>
      </c>
      <c r="B29" s="17"/>
      <c r="C29" s="17"/>
      <c r="D29" s="17"/>
    </row>
    <row r="30" ht="22" customHeight="1" spans="1:4" x14ac:dyDescent="0.25">
      <c r="A30" s="17">
        <f>IF(入力!B15="書面で開く","議案ごとに、賛成か反対のどちらかに○を付けてください。","")</f>
      </c>
      <c r="B30" s="17"/>
      <c r="C30" s="17"/>
      <c r="D30" s="17"/>
    </row>
    <row r="31" ht="24" customHeight="1" spans="1:4" x14ac:dyDescent="0.25">
      <c r="A31" s="21">
        <f>IF(入力!B15="書面で開く","議案","")</f>
      </c>
      <c r="B31" s="21"/>
      <c r="C31" s="21">
        <f>IF(入力!B15="書面で開く","賛成","")</f>
      </c>
      <c r="D31" s="21">
        <f>IF(入力!B15="書面で開く","反対","")</f>
      </c>
    </row>
    <row r="32" ht="26" customHeight="1" spans="1:4" x14ac:dyDescent="0.25">
      <c r="A32" s="22">
        <f>IF(AND(入力!B15="書面で開く",入力!D27&lt;&gt;""),入力!D27,"")</f>
      </c>
      <c r="B32" s="22"/>
      <c r="C32" s="23">
        <f>IF(AND(入力!B15="書面で開く",入力!D27&lt;&gt;""),"賛成","")</f>
      </c>
      <c r="D32" s="23">
        <f>IF(AND(入力!B15="書面で開く",入力!D27&lt;&gt;""),"反対","")</f>
      </c>
    </row>
    <row r="33" ht="26" customHeight="1" spans="1:4" x14ac:dyDescent="0.25">
      <c r="A33" s="22">
        <f>IF(AND(入力!B15="書面で開く",入力!D28&lt;&gt;""),入力!D28,"")</f>
      </c>
      <c r="B33" s="22"/>
      <c r="C33" s="23">
        <f>IF(AND(入力!B15="書面で開く",入力!D28&lt;&gt;""),"賛成","")</f>
      </c>
      <c r="D33" s="23">
        <f>IF(AND(入力!B15="書面で開く",入力!D28&lt;&gt;""),"反対","")</f>
      </c>
    </row>
    <row r="34" ht="26" customHeight="1" spans="1:4" x14ac:dyDescent="0.25">
      <c r="A34" s="22">
        <f>IF(AND(入力!B15="書面で開く",入力!D29&lt;&gt;""),入力!D29,"")</f>
      </c>
      <c r="B34" s="22"/>
      <c r="C34" s="23">
        <f>IF(AND(入力!B15="書面で開く",入力!D29&lt;&gt;""),"賛成","")</f>
      </c>
      <c r="D34" s="23">
        <f>IF(AND(入力!B15="書面で開く",入力!D29&lt;&gt;""),"反対","")</f>
      </c>
    </row>
    <row r="35" ht="26" customHeight="1" spans="1:4" x14ac:dyDescent="0.25">
      <c r="A35" s="22">
        <f>IF(AND(入力!B15="書面で開く",入力!D30&lt;&gt;""),入力!D30,"")</f>
      </c>
      <c r="B35" s="22"/>
      <c r="C35" s="23">
        <f>IF(AND(入力!B15="書面で開く",入力!D30&lt;&gt;""),"賛成","")</f>
      </c>
      <c r="D35" s="23">
        <f>IF(AND(入力!B15="書面で開く",入力!D30&lt;&gt;""),"反対","")</f>
      </c>
    </row>
    <row r="36" ht="26" customHeight="1" spans="1:4" x14ac:dyDescent="0.25">
      <c r="A36" s="22">
        <f>IF(AND(入力!B15="書面で開く",入力!D31&lt;&gt;""),入力!D31,"")</f>
      </c>
      <c r="B36" s="22"/>
      <c r="C36" s="23">
        <f>IF(AND(入力!B15="書面で開く",入力!D31&lt;&gt;""),"賛成","")</f>
      </c>
      <c r="D36" s="23">
        <f>IF(AND(入力!B15="書面で開く",入力!D31&lt;&gt;""),"反対","")</f>
      </c>
    </row>
    <row r="37" ht="26" customHeight="1" spans="1:4" x14ac:dyDescent="0.25">
      <c r="A37" s="22">
        <f>IF(AND(入力!B15="書面で開く",入力!D32&lt;&gt;""),入力!D32,"")</f>
      </c>
      <c r="B37" s="22"/>
      <c r="C37" s="23">
        <f>IF(AND(入力!B15="書面で開く",入力!D32&lt;&gt;""),"賛成","")</f>
      </c>
      <c r="D37" s="23">
        <f>IF(AND(入力!B15="書面で開く",入力!D32&lt;&gt;""),"反対","")</f>
      </c>
    </row>
    <row r="38" ht="26" customHeight="1" spans="1:4" x14ac:dyDescent="0.25">
      <c r="A38" s="22">
        <f>IF(AND(入力!B15="書面で開く",入力!D33&lt;&gt;""),入力!D33,"")</f>
      </c>
      <c r="B38" s="22"/>
      <c r="C38" s="23">
        <f>IF(AND(入力!B15="書面で開く",入力!D33&lt;&gt;""),"賛成","")</f>
      </c>
      <c r="D38" s="23">
        <f>IF(AND(入力!B15="書面で開く",入力!D33&lt;&gt;""),"反対","")</f>
      </c>
    </row>
    <row r="39" ht="26" customHeight="1" spans="1:4" x14ac:dyDescent="0.25">
      <c r="A39" s="22">
        <f>IF(AND(入力!B15="書面で開く",入力!D34&lt;&gt;""),入力!D34,"")</f>
      </c>
      <c r="B39" s="22"/>
      <c r="C39" s="23">
        <f>IF(AND(入力!B15="書面で開く",入力!D34&lt;&gt;""),"賛成","")</f>
      </c>
      <c r="D39" s="23">
        <f>IF(AND(入力!B15="書面で開く",入力!D34&lt;&gt;""),"反対","")</f>
      </c>
    </row>
    <row r="41" ht="36" customHeight="1" spans="1:3" x14ac:dyDescent="0.25">
      <c r="A41" s="23">
        <f>IF(入力!B15="書面で開く","班","")</f>
      </c>
      <c r="C41" s="23">
        <f>IF(入力!B15="書面で開く","名前","")</f>
      </c>
    </row>
  </sheetData>
  <sheetProtection sheet="1" formatColumns="0" formatRows="0"/>
  <mergeCells count="32">
    <mergeCell ref="A1:D1"/>
    <mergeCell ref="A3:D3"/>
    <mergeCell ref="A4:D4"/>
    <mergeCell ref="A6:D6"/>
    <mergeCell ref="A8:D8"/>
    <mergeCell ref="A9:D9"/>
    <mergeCell ref="A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4:D24"/>
    <mergeCell ref="A26:D26"/>
    <mergeCell ref="A28:D28"/>
    <mergeCell ref="A29:D29"/>
    <mergeCell ref="A30:D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</mergeCells>
  <conditionalFormatting sqref="A31:D31">
    <cfRule type="expression" dxfId="0" priority="1">
      <formula>入力!$B$15="書面で開く"</formula>
    </cfRule>
  </conditionalFormatting>
  <conditionalFormatting sqref="A32:D39">
    <cfRule type="expression" dxfId="1" priority="2">
      <formula>AND(入力!$B$15="書面で開く",入力!$D27&lt;&gt;"")</formula>
    </cfRule>
  </conditionalFormatting>
  <conditionalFormatting sqref="A41:D41">
    <cfRule type="expression" dxfId="2" priority="3">
      <formula>入力!$B$15="書面で開く"</formula>
    </cfRule>
  </conditionalFormatting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13" customWidth="1"/>
    <col min="4" max="4" width="66" customWidth="1"/>
    <col min="5" max="5" width="7" customWidth="1"/>
    <col min="6" max="6" width="8" customWidth="1"/>
    <col min="7" max="8" width="22" customWidth="1"/>
    <col min="9" max="9" width="16" customWidth="1"/>
  </cols>
  <sheetData>
    <row r="1" ht="28" customHeight="1" spans="1:1" x14ac:dyDescent="0.25">
      <c r="A1" s="1">
        <f>IF(入力!B3="","総会の読み上げ原稿",入力!B3&amp;" "&amp;入力!B4&amp;"年度 通常総会 読み上げ原稿")</f>
      </c>
    </row>
    <row r="3" ht="30" customHeight="1" spans="1:9" x14ac:dyDescent="0.25">
      <c r="A3" s="2" t="s">
        <v>64</v>
      </c>
      <c r="B3" s="2" t="s">
        <v>65</v>
      </c>
      <c r="C3" s="2" t="s">
        <v>66</v>
      </c>
      <c r="D3" s="2" t="s">
        <v>67</v>
      </c>
      <c r="E3" s="2" t="s">
        <v>68</v>
      </c>
      <c r="F3" s="2" t="s">
        <v>69</v>
      </c>
      <c r="G3" s="2" t="s">
        <v>70</v>
      </c>
      <c r="H3" s="2" t="s">
        <v>71</v>
      </c>
      <c r="I3" s="2"/>
    </row>
    <row r="4" ht="70.4" customHeight="1" spans="1:9" x14ac:dyDescent="0.25">
      <c r="A4" s="24">
        <v>1</v>
      </c>
      <c r="B4" s="25" t="s">
        <v>72</v>
      </c>
      <c r="C4" s="26">
        <f>IF(入力!B10="","",入力!B10)</f>
      </c>
      <c r="D4" s="27">
        <f>"定刻になりました。ご出席の方と、委任状・書面表決書を出された方を合わせて、規約で決めた数に届いていることを確かめました。ただいまから、"&amp;入力!B4&amp;"年度 "&amp;入力!B3&amp;" 通常総会を開きます。"</f>
      </c>
      <c r="E4" s="28">
        <f>IF(OR(D4="",LEFT(D4,1)="（"),"",LEN(D4))</f>
      </c>
      <c r="F4" s="28">
        <f>IF(OR(E4="",N(入力!$B$20)=0),"",ROUND(E4/入力!$B$20*60,0))</f>
      </c>
      <c r="G4" s="29" t="s">
        <v>73</v>
      </c>
      <c r="H4" s="30" t="s">
        <v>74</v>
      </c>
      <c r="I4" s="31">
        <f>SUM(E6:E8)</f>
      </c>
    </row>
    <row r="5" ht="39.2" customHeight="1" spans="1:9" x14ac:dyDescent="0.25">
      <c r="A5" s="24">
        <v>2</v>
      </c>
      <c r="B5" s="25" t="s">
        <v>75</v>
      </c>
      <c r="C5" s="26">
        <f>IF(入力!B10="","",入力!B10)</f>
      </c>
      <c r="D5" s="27">
        <f>"はじめに、会長の"&amp;入力!B9&amp;"から、ごあいさつを申し上げます。"</f>
      </c>
      <c r="E5" s="28">
        <f>IF(OR(D5="",LEFT(D5,1)="（"),"",LEN(D5))</f>
      </c>
      <c r="F5" s="28">
        <f>IF(OR(E5="",N(入力!$B$20)=0),"",ROUND(E5/入力!$B$20*60,0))</f>
      </c>
      <c r="G5" s="29" t="s">
        <v>76</v>
      </c>
      <c r="H5" s="30" t="s">
        <v>77</v>
      </c>
      <c r="I5" s="31">
        <f>SUM(F6:F8)</f>
      </c>
    </row>
    <row r="6" ht="39.2" customHeight="1" spans="1:9" x14ac:dyDescent="0.25">
      <c r="A6" s="24">
        <v>3</v>
      </c>
      <c r="B6" s="25" t="s">
        <v>78</v>
      </c>
      <c r="C6" s="26">
        <f>IF(入力!B9="","",入力!B9)</f>
      </c>
      <c r="D6" s="27">
        <f>"本日はお休みのところ、お集まりいただき、ありがとうございます。会長の"&amp;入力!B9&amp;"です。"</f>
      </c>
      <c r="E6" s="28">
        <f>IF(OR(D6="",LEFT(D6,1)="（"),"",LEN(D6))</f>
      </c>
      <c r="F6" s="28">
        <f>IF(OR(E6="",N(入力!$B$20)=0),"",ROUND(E6/入力!$B$20*60,0))</f>
      </c>
      <c r="G6" s="29" t="s">
        <v>79</v>
      </c>
      <c r="H6" s="30" t="s">
        <v>80</v>
      </c>
      <c r="I6" s="31">
        <f>SUM(F4:F17)</f>
      </c>
    </row>
    <row r="7" ht="54.800000000000004" customHeight="1" spans="1:9" x14ac:dyDescent="0.25">
      <c r="A7" s="24">
        <v>4</v>
      </c>
      <c r="B7" s="25" t="s">
        <v>81</v>
      </c>
      <c r="C7" s="26">
        <f>IF(入力!B9="","",入力!B9)</f>
      </c>
      <c r="D7" s="27">
        <f>IF(入力!B16="","（入力の「1年をふり返る一文」を入れると、ここに出ます）",入力!B5&amp;"年度は、"&amp;入力!B16&amp;"。班長さんをはじめ、会員の皆様のご協力のおかげです。")</f>
      </c>
      <c r="E7" s="28">
        <f>IF(OR(D7="",LEFT(D7,1)="（"),"",LEN(D7))</f>
      </c>
      <c r="F7" s="28">
        <f>IF(OR(E7="",N(入力!$B$20)=0),"",ROUND(E7/入力!$B$20*60,0))</f>
      </c>
      <c r="G7" s="29" t="s">
        <v>79</v>
      </c>
      <c r="H7" s="30" t="s">
        <v>82</v>
      </c>
      <c r="I7" s="31">
        <f>IF(I5=0,"",IF(I5&lt;=60,"1分以内","1分を超えています"))</f>
      </c>
    </row>
    <row r="8" ht="54.800000000000004" customHeight="1" spans="1:7" x14ac:dyDescent="0.25">
      <c r="A8" s="24">
        <v>5</v>
      </c>
      <c r="B8" s="25" t="s">
        <v>83</v>
      </c>
      <c r="C8" s="26">
        <f>IF(入力!B9="","",入力!B9)</f>
      </c>
      <c r="D8" s="27">
        <f>"本日は、"&amp;入力!B5&amp;"年度の報告と、"&amp;入力!B4&amp;"年度の計画と予算をお諮りします。"&amp;IF(入力!B17="","",入力!B4&amp;"年度は、"&amp;入力!B17&amp;"に力を入れたいと考えています。")&amp;"よろしくご審議ください。"</f>
      </c>
      <c r="E8" s="28">
        <f>IF(OR(D8="",LEFT(D8,1)="（"),"",LEN(D8))</f>
      </c>
      <c r="F8" s="28">
        <f>IF(OR(E8="",N(入力!$B$20)=0),"",ROUND(E8/入力!$B$20*60,0))</f>
      </c>
      <c r="G8" s="29" t="s">
        <v>79</v>
      </c>
    </row>
    <row r="9" ht="54.800000000000004" customHeight="1" spans="1:7" x14ac:dyDescent="0.25">
      <c r="A9" s="24">
        <v>6</v>
      </c>
      <c r="B9" s="25" t="s">
        <v>84</v>
      </c>
      <c r="C9" s="26">
        <f>IF(入力!B10="","",入力!B10)</f>
      </c>
      <c r="D9" s="27" t="s">
        <v>85</v>
      </c>
      <c r="E9" s="28">
        <f>IF(OR(D9="",LEFT(D9,1)="（"),"",LEN(D9))</f>
      </c>
      <c r="F9" s="28">
        <f>IF(OR(E9="",N(入力!$B$20)=0),"",ROUND(E9/入力!$B$20*60,0))</f>
      </c>
      <c r="G9" s="29" t="s">
        <v>86</v>
      </c>
    </row>
    <row r="10" ht="54.800000000000004" customHeight="1" spans="1:7" x14ac:dyDescent="0.25">
      <c r="A10" s="24">
        <v>7</v>
      </c>
      <c r="B10" s="25" t="s">
        <v>87</v>
      </c>
      <c r="C10" s="26" t="s">
        <v>88</v>
      </c>
      <c r="D10" s="27">
        <f>IF(OR(入力!B21="",入力!B22=""),"（入力の会員の数と当日の出席を入れると、ここに出ます）","議長を務めます。本日の出席は、委任状と書面表決書を含めて"&amp;入力!B22&amp;"人です。会員"&amp;入力!B21&amp;"人のうち、規約で決めた数に届いていますので、この総会は成立しています。")</f>
      </c>
      <c r="E10" s="28">
        <f>IF(OR(D10="",LEFT(D10,1)="（"),"",LEN(D10))</f>
      </c>
      <c r="F10" s="28">
        <f>IF(OR(E10="",N(入力!$B$20)=0),"",ROUND(E10/入力!$B$20*60,0))</f>
      </c>
      <c r="G10" s="29" t="s">
        <v>89</v>
      </c>
    </row>
    <row r="11" ht="24" customHeight="1" spans="1:7" x14ac:dyDescent="0.25">
      <c r="A11" s="24">
        <v>8</v>
      </c>
      <c r="B11" s="25" t="s">
        <v>90</v>
      </c>
      <c r="C11" s="26" t="s">
        <v>88</v>
      </c>
      <c r="D11" s="27" t="s">
        <v>91</v>
      </c>
      <c r="E11" s="28">
        <f>IF(OR(D11="",LEFT(D11,1)="（"),"",LEN(D11))</f>
      </c>
      <c r="F11" s="28">
        <f>IF(OR(E11="",N(入力!$B$20)=0),"",ROUND(E11/入力!$B$20*60,0))</f>
      </c>
      <c r="G11" s="29" t="s">
        <v>92</v>
      </c>
    </row>
    <row r="12" ht="39.2" customHeight="1" spans="1:7" x14ac:dyDescent="0.25">
      <c r="A12" s="24">
        <v>9</v>
      </c>
      <c r="B12" s="25" t="s">
        <v>93</v>
      </c>
      <c r="C12" s="26" t="s">
        <v>88</v>
      </c>
      <c r="D12" s="27">
        <f>"それでは、議事に入ります。第1号議案から第"&amp;入力!B36&amp;"号議案まで、順にお諮りします。"</f>
      </c>
      <c r="E12" s="28">
        <f>IF(OR(D12="",LEFT(D12,1)="（"),"",LEN(D12))</f>
      </c>
      <c r="F12" s="28">
        <f>IF(OR(E12="",N(入力!$B$20)=0),"",ROUND(E12/入力!$B$20*60,0))</f>
      </c>
      <c r="G12" s="29" t="s">
        <v>79</v>
      </c>
    </row>
    <row r="13" ht="54.800000000000004" customHeight="1" spans="1:7" x14ac:dyDescent="0.25">
      <c r="A13" s="24">
        <v>10</v>
      </c>
      <c r="B13" s="25" t="s">
        <v>94</v>
      </c>
      <c r="C13" s="26" t="s">
        <v>88</v>
      </c>
      <c r="D13" s="27" t="s">
        <v>95</v>
      </c>
      <c r="E13" s="28">
        <f>IF(OR(D13="",LEFT(D13,1)="（"),"",LEN(D13))</f>
      </c>
      <c r="F13" s="28">
        <f>IF(OR(E13="",N(入力!$B$20)=0),"",ROUND(E13/入力!$B$20*60,0))</f>
      </c>
      <c r="G13" s="29" t="s">
        <v>96</v>
      </c>
    </row>
    <row r="14" ht="39.2" customHeight="1" spans="1:7" x14ac:dyDescent="0.25">
      <c r="A14" s="24">
        <v>11</v>
      </c>
      <c r="B14" s="25" t="s">
        <v>97</v>
      </c>
      <c r="C14" s="26" t="s">
        <v>88</v>
      </c>
      <c r="D14" s="27" t="s">
        <v>98</v>
      </c>
      <c r="E14" s="28">
        <f>IF(OR(D14="",LEFT(D14,1)="（"),"",LEN(D14))</f>
      </c>
      <c r="F14" s="28">
        <f>IF(OR(E14="",N(入力!$B$20)=0),"",ROUND(E14/入力!$B$20*60,0))</f>
      </c>
      <c r="G14" s="29" t="s">
        <v>99</v>
      </c>
    </row>
    <row r="15" ht="39.2" customHeight="1" spans="1:7" x14ac:dyDescent="0.25">
      <c r="A15" s="24">
        <v>12</v>
      </c>
      <c r="B15" s="25" t="s">
        <v>100</v>
      </c>
      <c r="C15" s="26" t="s">
        <v>88</v>
      </c>
      <c r="D15" s="27" t="s">
        <v>101</v>
      </c>
      <c r="E15" s="28">
        <f>IF(OR(D15="",LEFT(D15,1)="（"),"",LEN(D15))</f>
      </c>
      <c r="F15" s="28">
        <f>IF(OR(E15="",N(入力!$B$20)=0),"",ROUND(E15/入力!$B$20*60,0))</f>
      </c>
      <c r="G15" s="29" t="s">
        <v>102</v>
      </c>
    </row>
    <row r="16" ht="70.4" customHeight="1" spans="1:7" x14ac:dyDescent="0.25">
      <c r="A16" s="24">
        <v>13</v>
      </c>
      <c r="B16" s="25" t="s">
        <v>103</v>
      </c>
      <c r="C16" s="26">
        <f>IF(入力!B18="",IF(入力!B9="","",入力!B9),入力!B18)</f>
      </c>
      <c r="D16" s="27">
        <f>IF(入力!B18="","（会長が替わらないときは、この行は読みません）","ただ今、会長に選んでいただきました"&amp;入力!B18&amp;"です。"&amp;入力!B9&amp;"さんの1年間のお仕事を引き継ぎ、役員一同で務めます。分からないことが多いので、どうぞお力をお貸しください。")</f>
      </c>
      <c r="E16" s="28">
        <f>IF(OR(D16="",LEFT(D16,1)="（"),"",LEN(D16))</f>
      </c>
      <c r="F16" s="28">
        <f>IF(OR(E16="",N(入力!$B$20)=0),"",ROUND(E16/入力!$B$20*60,0))</f>
      </c>
      <c r="G16" s="29" t="s">
        <v>104</v>
      </c>
    </row>
    <row r="17" ht="39.2" customHeight="1" spans="1:7" x14ac:dyDescent="0.25">
      <c r="A17" s="24">
        <v>14</v>
      </c>
      <c r="B17" s="25" t="s">
        <v>105</v>
      </c>
      <c r="C17" s="26">
        <f>IF(入力!B11="","",入力!B11)</f>
      </c>
      <c r="D17" s="27">
        <f>"これをもちまして、"&amp;入力!B4&amp;"年度 "&amp;入力!B3&amp;" 通常総会を閉じます。ありがとうございました。"</f>
      </c>
      <c r="E17" s="28">
        <f>IF(OR(D17="",LEFT(D17,1)="（"),"",LEN(D17))</f>
      </c>
      <c r="F17" s="28">
        <f>IF(OR(E17="",N(入力!$B$20)=0),"",ROUND(E17/入力!$B$20*60,0))</f>
      </c>
      <c r="G17" s="29" t="s">
        <v>96</v>
      </c>
    </row>
    <row r="19" ht="22" customHeight="1" spans="1:7" x14ac:dyDescent="0.25">
      <c r="A19" s="32" t="s">
        <v>106</v>
      </c>
      <c r="B19" s="32"/>
      <c r="C19" s="32"/>
      <c r="D19" s="32"/>
      <c r="E19" s="32"/>
      <c r="F19" s="32"/>
      <c r="G19" s="32"/>
    </row>
  </sheetData>
  <sheetProtection sheet="1" formatColumns="0" formatRows="0"/>
  <mergeCells count="2">
    <mergeCell ref="H3:I3"/>
    <mergeCell ref="A19:G19"/>
  </mergeCell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入力</vt:lpstr>
      <vt:lpstr>案内文</vt:lpstr>
      <vt:lpstr>当日の原稿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2026-10-07T11:49:23Z</dcterms:created>
  <dcterms:modified xsi:type="dcterms:W3CDTF">2026-10-07T11:49:23Z</dcterms:modified>
</cp:coreProperties>
</file>